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RV-MANUTENCAO\LICITAÇÕES\2023\2023XXX47XXXXX - Serviços de Mão de Obra Civil\"/>
    </mc:Choice>
  </mc:AlternateContent>
  <xr:revisionPtr revIDLastSave="0" documentId="13_ncr:1_{4FB8D17F-F6A9-4A58-AB9C-A29092EEEAA2}" xr6:coauthVersionLast="47" xr6:coauthVersionMax="47" xr10:uidLastSave="{00000000-0000-0000-0000-000000000000}"/>
  <bookViews>
    <workbookView xWindow="-120" yWindow="-120" windowWidth="29040" windowHeight="15990" tabRatio="893" xr2:uid="{00000000-000D-0000-FFFF-FFFF00000000}"/>
  </bookViews>
  <sheets>
    <sheet name="RESUMO GERAL" sheetId="57" r:id="rId1"/>
    <sheet name="LDI" sheetId="48" r:id="rId2"/>
    <sheet name="Mão de obra" sheetId="58" r:id="rId3"/>
    <sheet name="Encargos Sociais" sheetId="47" r:id="rId4"/>
    <sheet name="Segurança Trabalho" sheetId="45" r:id="rId5"/>
    <sheet name="EPIs e Uniformes" sheetId="50" r:id="rId6"/>
  </sheets>
  <externalReferences>
    <externalReference r:id="rId7"/>
  </externalReferences>
  <definedNames>
    <definedName name="_Fill" localSheetId="3" hidden="1">#REF!</definedName>
    <definedName name="_Fill" localSheetId="5" hidden="1">#REF!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4" hidden="1">#REF!</definedName>
    <definedName name="_Fill" hidden="1">#REF!</definedName>
    <definedName name="AC">LDI!$C$3</definedName>
    <definedName name="_xlnm.Print_Area" localSheetId="3">'Encargos Sociais'!$A$1:$C$32</definedName>
    <definedName name="_xlnm.Print_Area" localSheetId="5">'EPIs e Uniformes'!$A$1:$I$7</definedName>
    <definedName name="_xlnm.Print_Area" localSheetId="1">LDI!$A$1:$C$12</definedName>
    <definedName name="_xlnm.Print_Area" localSheetId="2">'Mão de obra'!$A$1:$H$13</definedName>
    <definedName name="_xlnm.Print_Area" localSheetId="0">'RESUMO GERAL'!$A$1:$D$6</definedName>
    <definedName name="_xlnm.Print_Area" localSheetId="4">'Segurança Trabalho'!$A$1:$F$8</definedName>
    <definedName name="DF">LDI!$C$5</definedName>
    <definedName name="IMPOSTOS">LDI!$C$8:$C$11</definedName>
    <definedName name="LUCRO">LDI!$C$4</definedName>
    <definedName name="PERCENTUAL_ENCARGOS">'Encargos Sociais'!$C$32</definedName>
    <definedName name="QTD_MO" localSheetId="2">'Mão de obra'!$D$5:$D$6</definedName>
    <definedName name="RISCO">LDI!$C$7</definedName>
    <definedName name="S">LDI!$C$6</definedName>
    <definedName name="TAXA_BDI">[1]CONFIG!$B$1</definedName>
    <definedName name="TAXA_LDI">LDI!$C$12</definedName>
    <definedName name="VALOR_TOTAL_EXAMES_MENSAL_MO">'Segurança Trabalho'!$F$8</definedName>
    <definedName name="VALOR_TOTAL_MENSAL_MO" localSheetId="2">'Mão de obra'!$H$13</definedName>
    <definedName name="VALOR_TOTAL_MENSAL_MO">'Segurança Trabalho'!$F$8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58" l="1"/>
  <c r="E7" i="58"/>
  <c r="F7" i="58" s="1"/>
  <c r="E7" i="45" l="1"/>
  <c r="F6" i="58"/>
  <c r="E6" i="50" l="1"/>
  <c r="D10" i="58" l="1"/>
  <c r="C12" i="48" l="1"/>
  <c r="I4" i="50"/>
  <c r="D6" i="50" l="1"/>
  <c r="D6" i="45"/>
  <c r="D5" i="45"/>
  <c r="D11" i="58"/>
  <c r="D12" i="58"/>
  <c r="H12" i="58" l="1"/>
  <c r="D9" i="58" l="1"/>
  <c r="H9" i="58" s="1"/>
  <c r="E6" i="45" l="1"/>
  <c r="E5" i="45"/>
  <c r="F7" i="45" l="1"/>
  <c r="H11" i="58"/>
  <c r="H10" i="58"/>
  <c r="F5" i="45" l="1"/>
  <c r="F6" i="45"/>
  <c r="C3" i="47"/>
  <c r="C12" i="47"/>
  <c r="F8" i="45" l="1"/>
  <c r="D4" i="57" s="1"/>
  <c r="C28" i="47" l="1"/>
  <c r="C26" i="47"/>
  <c r="C21" i="47"/>
  <c r="C32" i="47" s="1"/>
  <c r="G7" i="58" s="1"/>
  <c r="H7" i="58" s="1"/>
  <c r="I6" i="50"/>
  <c r="I7" i="50" s="1"/>
  <c r="C4" i="57" l="1"/>
  <c r="D5" i="57" l="1"/>
  <c r="C5" i="57" l="1"/>
  <c r="G5" i="58" l="1"/>
  <c r="H5" i="58" s="1"/>
  <c r="G6" i="58"/>
  <c r="H6" i="58" s="1"/>
  <c r="H13" i="58" l="1"/>
  <c r="C3" i="57" s="1"/>
  <c r="C6" i="57" l="1"/>
  <c r="D3" i="57"/>
  <c r="D6" i="57" s="1"/>
</calcChain>
</file>

<file path=xl/sharedStrings.xml><?xml version="1.0" encoding="utf-8"?>
<sst xmlns="http://schemas.openxmlformats.org/spreadsheetml/2006/main" count="172" uniqueCount="144">
  <si>
    <t>UN</t>
  </si>
  <si>
    <t>1.0</t>
  </si>
  <si>
    <t>DESCRIÇÃO</t>
  </si>
  <si>
    <t>un</t>
  </si>
  <si>
    <t>2.0</t>
  </si>
  <si>
    <t>2.1</t>
  </si>
  <si>
    <t>2.2</t>
  </si>
  <si>
    <t>QUANT.</t>
  </si>
  <si>
    <t>1.2</t>
  </si>
  <si>
    <t>BASE</t>
  </si>
  <si>
    <t>CUSTO UNITÁRIO (R$)</t>
  </si>
  <si>
    <t>Mão de obra</t>
  </si>
  <si>
    <t>Grupo "A"</t>
  </si>
  <si>
    <t>Grupo "B"</t>
  </si>
  <si>
    <t>Grupo "C"</t>
  </si>
  <si>
    <t>Grupo "D"</t>
  </si>
  <si>
    <t>Grupo "E"</t>
  </si>
  <si>
    <t>PERCENTUAL</t>
  </si>
  <si>
    <t>A.1</t>
  </si>
  <si>
    <t>A.2</t>
  </si>
  <si>
    <t>A.3</t>
  </si>
  <si>
    <t>A.4</t>
  </si>
  <si>
    <t>A.5</t>
  </si>
  <si>
    <t>A.6</t>
  </si>
  <si>
    <t>A.7</t>
  </si>
  <si>
    <t>A.8</t>
  </si>
  <si>
    <t>SEBRAE</t>
  </si>
  <si>
    <t>INCRA</t>
  </si>
  <si>
    <t>Faltas Legais</t>
  </si>
  <si>
    <t>Aviso Prévio Trabalhado</t>
  </si>
  <si>
    <t>13º Salário</t>
  </si>
  <si>
    <t>Aviso Prévio Indenizado</t>
  </si>
  <si>
    <t>Indenização Adicional</t>
  </si>
  <si>
    <t>Lucro</t>
  </si>
  <si>
    <t>ISS</t>
  </si>
  <si>
    <t>PIS</t>
  </si>
  <si>
    <t>COFINS</t>
  </si>
  <si>
    <t>PERICULOSIDADE 30%</t>
  </si>
  <si>
    <t>CUSTO UNITÁRIO 1 (R$)</t>
  </si>
  <si>
    <t>CUSTO UNITÁRIO 2 (R$)</t>
  </si>
  <si>
    <t>CUSTO UNITÁRIO 3 (R$)</t>
  </si>
  <si>
    <t>CUSTO UNITÁRIO MÉDIO (R$)</t>
  </si>
  <si>
    <t>Auxílio transporte</t>
  </si>
  <si>
    <t>Uniformes</t>
  </si>
  <si>
    <t>cj</t>
  </si>
  <si>
    <t>CUSTO TOTAL MENSAL (R$)</t>
  </si>
  <si>
    <t>4.0</t>
  </si>
  <si>
    <t>4.1</t>
  </si>
  <si>
    <t>5.0</t>
  </si>
  <si>
    <t>5.1</t>
  </si>
  <si>
    <t>-</t>
  </si>
  <si>
    <t>RESUMO GERAL</t>
  </si>
  <si>
    <t>EPIs e Uniformes</t>
  </si>
  <si>
    <t>ITEM</t>
  </si>
  <si>
    <t>CUSTO TOTAL</t>
  </si>
  <si>
    <t xml:space="preserve">Conjunto uniforme manutenção predial: conjunto de calça jeans com C.A. e camisa. </t>
  </si>
  <si>
    <t>Salário Educação</t>
  </si>
  <si>
    <t>VALOR TOTAL ANUAL ESTIMADO</t>
  </si>
  <si>
    <t>C.1</t>
  </si>
  <si>
    <t>C.2</t>
  </si>
  <si>
    <t>C.3</t>
  </si>
  <si>
    <t>C.4</t>
  </si>
  <si>
    <t>B.1</t>
  </si>
  <si>
    <t>B.2</t>
  </si>
  <si>
    <t>B.3</t>
  </si>
  <si>
    <t>B.4</t>
  </si>
  <si>
    <t>B.5</t>
  </si>
  <si>
    <t>B.6</t>
  </si>
  <si>
    <t>B.7</t>
  </si>
  <si>
    <t>B.8</t>
  </si>
  <si>
    <t>D.1</t>
  </si>
  <si>
    <t>E.1</t>
  </si>
  <si>
    <t>E.2</t>
  </si>
  <si>
    <t>FGTS</t>
  </si>
  <si>
    <t>SENAI/SENAC</t>
  </si>
  <si>
    <t>SESI/SESC</t>
  </si>
  <si>
    <t>Riscos Ambientais do Trabalho – RAT x FAP</t>
  </si>
  <si>
    <t>Férias (incluindo 1/3 constitucional)</t>
  </si>
  <si>
    <t>Acidente de Trabalho</t>
  </si>
  <si>
    <t>Férias sobre Licença Maternidade</t>
  </si>
  <si>
    <t>Auxílio Doença</t>
  </si>
  <si>
    <t>Licença Paternidade</t>
  </si>
  <si>
    <t>Indenização (rescisão sem justa causa – multa de 40% do FGTS)</t>
  </si>
  <si>
    <t>Indenização (rescisão sem justa causa – contribuição de 10% do FGTS)</t>
  </si>
  <si>
    <t>Incidência dos encargos do grupo A sobre o grupo B</t>
  </si>
  <si>
    <t>Incidência do FGTS exclusivamente sobre o aviso prévio indenizado</t>
  </si>
  <si>
    <t>Incidência do FGTS exclusivamente sobre o período médio de afastamento superior a 15 dias motivado por acidente do trabalho</t>
  </si>
  <si>
    <t>LDI.1</t>
  </si>
  <si>
    <t>LDI.2</t>
  </si>
  <si>
    <t>LDI.3</t>
  </si>
  <si>
    <t>LDI.4</t>
  </si>
  <si>
    <t>LDI.5</t>
  </si>
  <si>
    <t>CUSTOS DIRETOS: EPIS E UNIFORMES</t>
  </si>
  <si>
    <t>R.1</t>
  </si>
  <si>
    <t>R.3</t>
  </si>
  <si>
    <t>VALOR TOTAL MENSAL ESTIMADO</t>
  </si>
  <si>
    <t>PERCENTUAL TOTAL DO LDI</t>
  </si>
  <si>
    <t>Salários</t>
  </si>
  <si>
    <t>Benefícios</t>
  </si>
  <si>
    <t>CUSTO UNITÁRIO SEM ENCARGOS(R$)</t>
  </si>
  <si>
    <t>3.0</t>
  </si>
  <si>
    <t>3.1</t>
  </si>
  <si>
    <t>3.2</t>
  </si>
  <si>
    <t>3.4</t>
  </si>
  <si>
    <t>PERCENTUAL TOTAL ESTIMADO  DE ENCARGOS SOCIAIS</t>
  </si>
  <si>
    <t>CUSTOS DIRETOS - EXAMES E SEGURANÇA DO TRABALHO</t>
  </si>
  <si>
    <t>CUSTO TOTAL ANUAL (R$)</t>
  </si>
  <si>
    <t>Exames admissionais obrigatórios (atestado de saúde ocupacional, exame clínico, audiometria, RX digital de tórax, espirometria, eletrocardiograma, glicemia completo, acuidade visual e psicológico)</t>
  </si>
  <si>
    <t>Exames demissionais obrigatórios (atestado de saúde ocupacional, exame clínico, audiometria, RX digital de tórax, espirometria, eletrocardiograma, glicemia completo, acuidade visual e psicológico)</t>
  </si>
  <si>
    <t>R.2</t>
  </si>
  <si>
    <t>Mão de obra - Exames e Segurança Trabalho</t>
  </si>
  <si>
    <t>2.3</t>
  </si>
  <si>
    <t>2.4</t>
  </si>
  <si>
    <t>Auxílio transporte (desconto Art. 4° da Lei 7.418/85)</t>
  </si>
  <si>
    <t>COMPOSIÇÃO DA TAXA DE 
LUCRO E DESPESAS INDIRETAS (LDI)</t>
  </si>
  <si>
    <t>Auxílio alimentação</t>
  </si>
  <si>
    <t>Seguro de vida em grupo</t>
  </si>
  <si>
    <t>CUSTO ANUAL COM LDI</t>
  </si>
  <si>
    <t>CUSTO MENSAL COM LDI</t>
  </si>
  <si>
    <t>QUANTITATIVO ESTIMADO ANUAL</t>
  </si>
  <si>
    <t>CUSTO TOTAL ESTIMADO ANUAL (R$)</t>
  </si>
  <si>
    <t>Exames e Segurança do Trabalho</t>
  </si>
  <si>
    <t>Profissional - Categoria B</t>
  </si>
  <si>
    <t>1.3</t>
  </si>
  <si>
    <t>ART de execução de Responsável Técnico (nível superior)</t>
  </si>
  <si>
    <t>ART</t>
  </si>
  <si>
    <t>Administração Central</t>
  </si>
  <si>
    <t>Despesas Financeiras</t>
  </si>
  <si>
    <t>Seguros e Garantias</t>
  </si>
  <si>
    <t>Riscos</t>
  </si>
  <si>
    <t>LDI.6</t>
  </si>
  <si>
    <t>LDI.7</t>
  </si>
  <si>
    <t>LDI.8</t>
  </si>
  <si>
    <t>LDI.9</t>
  </si>
  <si>
    <t>COMPOSIÇÃO DE ENCARGOS SOCIAIS ESTIMADOS</t>
  </si>
  <si>
    <t>CUSTO UNITÁRIO COM ENCARGOS (R$)</t>
  </si>
  <si>
    <t>CPRB*</t>
  </si>
  <si>
    <t>INSS*</t>
  </si>
  <si>
    <t>Segurança do Trabalho: Assessorias técnicas, Laudos, Avaliações, Treinamentos, Programas de Controle Médico de Saúde Ocupacional (PCMSO) e de Gerenciamento de Riscos (PGR) e cursos</t>
  </si>
  <si>
    <t>1.1</t>
  </si>
  <si>
    <t>h</t>
  </si>
  <si>
    <t>Encarregado e profissional de construção civil com periculosidade e experiência em ancoragem predial por alpinismo industrial e montagem de andaimes</t>
  </si>
  <si>
    <t>Hora extra 50% (encarregado/profissional de construção civil - alpinismo industiral/montagem andaimes)</t>
  </si>
  <si>
    <t>CUSTOS DIRETOS - MÃO DE OBRA CONFORME CONVENÇÃO COLETIVA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</si>
</sst>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&quot;* #,##0.00_);_(&quot;R$&quot;* \(#,##0.00\);_(&quot;R$&quot;* &quot;-&quot;??_);_(@_)"/>
    <numFmt numFmtId="168" formatCode="_(* #,##0.00_);_(* \(#,##0.00\);_(* \-??_);_(@_)"/>
    <numFmt numFmtId="169" formatCode="[$€]#\!#0.00_);[Red]\([$€]#,##0.00\)"/>
    <numFmt numFmtId="170" formatCode="#,##0.00&quot; &quot;;&quot; (&quot;#,##0.00&quot;)&quot;;&quot; -&quot;#&quot; &quot;;@&quot; &quot;"/>
    <numFmt numFmtId="171" formatCode="#,#00"/>
    <numFmt numFmtId="172" formatCode="General_)"/>
    <numFmt numFmtId="173" formatCode="%#,#00"/>
    <numFmt numFmtId="174" formatCode="#.##000"/>
    <numFmt numFmtId="175" formatCode="[$R$-416]&quot; &quot;#,##0.00;[Red]&quot;-&quot;[$R$-416]&quot; &quot;#,##0.00"/>
    <numFmt numFmtId="176" formatCode="#,"/>
    <numFmt numFmtId="177" formatCode="&quot;R$&quot;\ #,##0.00"/>
    <numFmt numFmtId="178" formatCode="0.000%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sz val="10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3">
    <xf numFmtId="0" fontId="0" fillId="0" borderId="0"/>
    <xf numFmtId="167" fontId="1" fillId="0" borderId="0" applyFont="0" applyFill="0" applyBorder="0" applyAlignment="0" applyProtection="0"/>
    <xf numFmtId="0" fontId="2" fillId="0" borderId="0"/>
    <xf numFmtId="168" fontId="5" fillId="0" borderId="0" applyFill="0" applyBorder="0" applyAlignment="0" applyProtection="0"/>
    <xf numFmtId="0" fontId="6" fillId="0" borderId="0"/>
    <xf numFmtId="0" fontId="5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top"/>
    </xf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3" fillId="22" borderId="2" applyNumberFormat="0" applyAlignment="0" applyProtection="0"/>
    <xf numFmtId="0" fontId="14" fillId="23" borderId="3" applyNumberFormat="0" applyAlignment="0" applyProtection="0"/>
    <xf numFmtId="0" fontId="15" fillId="0" borderId="0">
      <protection locked="0"/>
    </xf>
    <xf numFmtId="0" fontId="8" fillId="0" borderId="0"/>
    <xf numFmtId="169" fontId="16" fillId="0" borderId="0" applyFont="0" applyFill="0" applyBorder="0" applyAlignment="0" applyProtection="0"/>
    <xf numFmtId="0" fontId="9" fillId="0" borderId="0"/>
    <xf numFmtId="170" fontId="17" fillId="0" borderId="0"/>
    <xf numFmtId="0" fontId="18" fillId="0" borderId="0" applyNumberFormat="0" applyFill="0" applyBorder="0" applyAlignment="0" applyProtection="0"/>
    <xf numFmtId="171" fontId="15" fillId="0" borderId="0">
      <protection locked="0"/>
    </xf>
    <xf numFmtId="0" fontId="19" fillId="6" borderId="0" applyNumberFormat="0" applyBorder="0" applyAlignment="0" applyProtection="0"/>
    <xf numFmtId="0" fontId="20" fillId="0" borderId="0">
      <alignment horizontal="center"/>
    </xf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>
      <alignment horizontal="center" textRotation="9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2" applyNumberFormat="0" applyAlignment="0" applyProtection="0"/>
    <xf numFmtId="0" fontId="26" fillId="0" borderId="7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7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172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5" fillId="26" borderId="8" applyNumberFormat="0" applyAlignment="0" applyProtection="0"/>
    <xf numFmtId="0" fontId="29" fillId="22" borderId="9" applyNumberFormat="0" applyAlignment="0" applyProtection="0"/>
    <xf numFmtId="173" fontId="15" fillId="0" borderId="0">
      <protection locked="0"/>
    </xf>
    <xf numFmtId="174" fontId="15" fillId="0" borderId="0">
      <protection locked="0"/>
    </xf>
    <xf numFmtId="0" fontId="30" fillId="0" borderId="0"/>
    <xf numFmtId="175" fontId="3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176" fontId="33" fillId="0" borderId="0">
      <protection locked="0"/>
    </xf>
    <xf numFmtId="176" fontId="33" fillId="0" borderId="0">
      <protection locked="0"/>
    </xf>
    <xf numFmtId="49" fontId="4" fillId="0" borderId="0" applyNumberFormat="0" applyFont="0" applyFill="0" applyBorder="0" applyAlignment="0" applyProtection="0">
      <alignment horizontal="center"/>
    </xf>
    <xf numFmtId="49" fontId="4" fillId="0" borderId="0" applyNumberFormat="0" applyFont="0" applyFill="0" applyBorder="0" applyAlignment="0" applyProtection="0">
      <alignment horizontal="center"/>
    </xf>
    <xf numFmtId="0" fontId="34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35" fillId="0" borderId="0" xfId="0" applyFont="1"/>
    <xf numFmtId="0" fontId="35" fillId="3" borderId="1" xfId="0" applyFont="1" applyFill="1" applyBorder="1" applyAlignment="1">
      <alignment horizontal="center" vertical="center" wrapText="1"/>
    </xf>
    <xf numFmtId="0" fontId="1" fillId="0" borderId="0" xfId="0" applyFont="1"/>
    <xf numFmtId="2" fontId="36" fillId="0" borderId="1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6" fillId="0" borderId="1" xfId="2" applyNumberFormat="1" applyFont="1" applyBorder="1" applyAlignment="1">
      <alignment horizontal="left" vertical="center" wrapText="1"/>
    </xf>
    <xf numFmtId="167" fontId="3" fillId="27" borderId="1" xfId="1" applyFont="1" applyFill="1" applyBorder="1" applyAlignment="1">
      <alignment horizontal="center" vertical="center" wrapText="1"/>
    </xf>
    <xf numFmtId="167" fontId="3" fillId="28" borderId="1" xfId="1" applyFont="1" applyFill="1" applyBorder="1" applyAlignment="1">
      <alignment horizontal="center" vertical="center" wrapText="1"/>
    </xf>
    <xf numFmtId="167" fontId="3" fillId="29" borderId="1" xfId="1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justify" wrapText="1"/>
    </xf>
    <xf numFmtId="167" fontId="3" fillId="3" borderId="1" xfId="1" applyFont="1" applyFill="1" applyBorder="1" applyAlignment="1" applyProtection="1">
      <alignment horizontal="center" vertical="center"/>
    </xf>
    <xf numFmtId="0" fontId="1" fillId="0" borderId="0" xfId="0" applyFont="1" applyAlignment="1">
      <alignment wrapText="1"/>
    </xf>
    <xf numFmtId="2" fontId="1" fillId="0" borderId="0" xfId="0" applyNumberFormat="1" applyFont="1"/>
    <xf numFmtId="167" fontId="1" fillId="0" borderId="0" xfId="0" applyNumberFormat="1" applyFont="1" applyAlignment="1">
      <alignment horizontal="center"/>
    </xf>
    <xf numFmtId="2" fontId="36" fillId="0" borderId="1" xfId="3" applyNumberFormat="1" applyFont="1" applyFill="1" applyBorder="1" applyAlignment="1" applyProtection="1">
      <alignment horizontal="center" vertical="center"/>
    </xf>
    <xf numFmtId="2" fontId="36" fillId="2" borderId="1" xfId="2" applyNumberFormat="1" applyFont="1" applyFill="1" applyBorder="1" applyAlignment="1">
      <alignment horizontal="left" vertical="center" wrapText="1"/>
    </xf>
    <xf numFmtId="167" fontId="3" fillId="3" borderId="1" xfId="2" applyNumberFormat="1" applyFont="1" applyFill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10" fontId="36" fillId="0" borderId="15" xfId="271" applyNumberFormat="1" applyFont="1" applyFill="1" applyBorder="1" applyAlignment="1" applyProtection="1">
      <alignment horizontal="center" vertical="center"/>
    </xf>
    <xf numFmtId="10" fontId="3" fillId="3" borderId="18" xfId="271" applyNumberFormat="1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178" fontId="3" fillId="3" borderId="15" xfId="271" applyNumberFormat="1" applyFont="1" applyFill="1" applyBorder="1" applyAlignment="1">
      <alignment horizontal="center" vertical="center" wrapText="1"/>
    </xf>
    <xf numFmtId="178" fontId="35" fillId="3" borderId="15" xfId="271" applyNumberFormat="1" applyFont="1" applyFill="1" applyBorder="1" applyAlignment="1">
      <alignment horizontal="center" vertical="center" wrapText="1"/>
    </xf>
    <xf numFmtId="178" fontId="36" fillId="2" borderId="15" xfId="271" applyNumberFormat="1" applyFont="1" applyFill="1" applyBorder="1" applyAlignment="1" applyProtection="1">
      <alignment horizontal="center" vertical="center" wrapText="1"/>
    </xf>
    <xf numFmtId="178" fontId="3" fillId="3" borderId="18" xfId="271" applyNumberFormat="1" applyFont="1" applyFill="1" applyBorder="1" applyAlignment="1">
      <alignment horizontal="center" vertical="center"/>
    </xf>
    <xf numFmtId="178" fontId="1" fillId="0" borderId="0" xfId="271" applyNumberFormat="1" applyFont="1" applyFill="1" applyAlignment="1">
      <alignment horizontal="center" vertical="center"/>
    </xf>
    <xf numFmtId="178" fontId="36" fillId="0" borderId="15" xfId="271" applyNumberFormat="1" applyFont="1" applyFill="1" applyBorder="1" applyAlignment="1" applyProtection="1">
      <alignment horizontal="center" vertical="center" wrapText="1"/>
    </xf>
    <xf numFmtId="0" fontId="36" fillId="0" borderId="14" xfId="2" applyFont="1" applyBorder="1" applyAlignment="1">
      <alignment horizontal="center" vertical="center"/>
    </xf>
    <xf numFmtId="167" fontId="3" fillId="3" borderId="15" xfId="1" applyFont="1" applyFill="1" applyBorder="1" applyAlignment="1" applyProtection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7" fillId="32" borderId="14" xfId="2" applyFont="1" applyFill="1" applyBorder="1" applyAlignment="1">
      <alignment horizontal="center" vertical="center" wrapText="1"/>
    </xf>
    <xf numFmtId="2" fontId="36" fillId="0" borderId="22" xfId="2" applyNumberFormat="1" applyFont="1" applyBorder="1" applyAlignment="1">
      <alignment horizontal="left" vertical="center" wrapText="1"/>
    </xf>
    <xf numFmtId="2" fontId="36" fillId="0" borderId="22" xfId="2" applyNumberFormat="1" applyFont="1" applyBorder="1" applyAlignment="1">
      <alignment horizontal="center" vertical="center"/>
    </xf>
    <xf numFmtId="2" fontId="36" fillId="0" borderId="22" xfId="3" applyNumberFormat="1" applyFont="1" applyFill="1" applyBorder="1" applyAlignment="1" applyProtection="1">
      <alignment horizontal="center" vertical="center"/>
    </xf>
    <xf numFmtId="167" fontId="37" fillId="31" borderId="1" xfId="1" applyFont="1" applyFill="1" applyBorder="1" applyAlignment="1">
      <alignment horizontal="center" vertical="center" wrapText="1"/>
    </xf>
    <xf numFmtId="0" fontId="37" fillId="34" borderId="14" xfId="2" applyFont="1" applyFill="1" applyBorder="1" applyAlignment="1">
      <alignment horizontal="center" vertical="center"/>
    </xf>
    <xf numFmtId="2" fontId="39" fillId="34" borderId="1" xfId="2" applyNumberFormat="1" applyFont="1" applyFill="1" applyBorder="1" applyAlignment="1">
      <alignment horizontal="left" vertical="center" wrapText="1"/>
    </xf>
    <xf numFmtId="0" fontId="37" fillId="3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0" borderId="0" xfId="0" applyFill="1"/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/>
    </xf>
    <xf numFmtId="177" fontId="39" fillId="33" borderId="1" xfId="271" applyNumberFormat="1" applyFont="1" applyFill="1" applyBorder="1" applyAlignment="1" applyProtection="1">
      <alignment horizontal="right" vertical="center"/>
    </xf>
    <xf numFmtId="177" fontId="36" fillId="0" borderId="1" xfId="1" applyNumberFormat="1" applyFont="1" applyFill="1" applyBorder="1" applyAlignment="1" applyProtection="1">
      <alignment horizontal="right" vertical="center"/>
    </xf>
    <xf numFmtId="177" fontId="36" fillId="0" borderId="15" xfId="1" applyNumberFormat="1" applyFont="1" applyFill="1" applyBorder="1" applyAlignment="1" applyProtection="1">
      <alignment horizontal="right" vertical="center"/>
    </xf>
    <xf numFmtId="177" fontId="36" fillId="0" borderId="1" xfId="1" applyNumberFormat="1" applyFont="1" applyFill="1" applyBorder="1" applyAlignment="1" applyProtection="1">
      <alignment horizontal="center" vertical="center"/>
    </xf>
    <xf numFmtId="177" fontId="3" fillId="3" borderId="1" xfId="1" applyNumberFormat="1" applyFont="1" applyFill="1" applyBorder="1" applyAlignment="1" applyProtection="1">
      <alignment horizontal="center" vertical="center"/>
    </xf>
    <xf numFmtId="177" fontId="3" fillId="3" borderId="15" xfId="1" applyNumberFormat="1" applyFont="1" applyFill="1" applyBorder="1" applyAlignment="1" applyProtection="1">
      <alignment horizontal="center" vertical="center"/>
    </xf>
    <xf numFmtId="177" fontId="36" fillId="0" borderId="22" xfId="1" applyNumberFormat="1" applyFont="1" applyFill="1" applyBorder="1" applyAlignment="1" applyProtection="1">
      <alignment horizontal="center" vertical="center"/>
    </xf>
    <xf numFmtId="177" fontId="36" fillId="0" borderId="22" xfId="1" applyNumberFormat="1" applyFont="1" applyFill="1" applyBorder="1" applyAlignment="1" applyProtection="1">
      <alignment horizontal="right" vertical="center"/>
    </xf>
    <xf numFmtId="177" fontId="36" fillId="0" borderId="23" xfId="1" applyNumberFormat="1" applyFont="1" applyFill="1" applyBorder="1" applyAlignment="1" applyProtection="1">
      <alignment horizontal="right" vertical="center"/>
    </xf>
    <xf numFmtId="177" fontId="41" fillId="0" borderId="23" xfId="1" applyNumberFormat="1" applyFont="1" applyFill="1" applyBorder="1" applyAlignment="1" applyProtection="1">
      <alignment horizontal="right" vertical="center"/>
    </xf>
    <xf numFmtId="177" fontId="3" fillId="3" borderId="18" xfId="1" applyNumberFormat="1" applyFont="1" applyFill="1" applyBorder="1" applyAlignment="1">
      <alignment horizontal="right" vertical="center"/>
    </xf>
    <xf numFmtId="177" fontId="36" fillId="0" borderId="1" xfId="3" applyNumberFormat="1" applyFont="1" applyFill="1" applyBorder="1" applyAlignment="1" applyProtection="1">
      <alignment horizontal="right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167" fontId="3" fillId="3" borderId="1" xfId="1" applyFont="1" applyFill="1" applyBorder="1" applyAlignment="1">
      <alignment horizontal="center" vertical="center" wrapText="1"/>
    </xf>
    <xf numFmtId="167" fontId="3" fillId="3" borderId="1" xfId="2" applyNumberFormat="1" applyFont="1" applyFill="1" applyBorder="1" applyAlignment="1">
      <alignment horizontal="center" vertical="center" wrapText="1"/>
    </xf>
    <xf numFmtId="167" fontId="3" fillId="3" borderId="15" xfId="1" applyFont="1" applyFill="1" applyBorder="1" applyAlignment="1">
      <alignment horizontal="center" vertical="center" wrapText="1"/>
    </xf>
    <xf numFmtId="167" fontId="37" fillId="31" borderId="15" xfId="1" applyFont="1" applyFill="1" applyBorder="1" applyAlignment="1">
      <alignment horizontal="center" vertical="center" wrapText="1"/>
    </xf>
    <xf numFmtId="177" fontId="39" fillId="33" borderId="15" xfId="271" applyNumberFormat="1" applyFont="1" applyFill="1" applyBorder="1" applyAlignment="1" applyProtection="1">
      <alignment horizontal="right" vertical="center"/>
    </xf>
    <xf numFmtId="177" fontId="37" fillId="31" borderId="17" xfId="271" applyNumberFormat="1" applyFont="1" applyFill="1" applyBorder="1" applyAlignment="1">
      <alignment horizontal="right" vertical="center"/>
    </xf>
    <xf numFmtId="177" fontId="37" fillId="31" borderId="18" xfId="271" applyNumberFormat="1" applyFont="1" applyFill="1" applyBorder="1" applyAlignment="1">
      <alignment horizontal="right" vertical="center"/>
    </xf>
    <xf numFmtId="167" fontId="35" fillId="3" borderId="15" xfId="0" applyNumberFormat="1" applyFont="1" applyFill="1" applyBorder="1" applyAlignment="1">
      <alignment horizontal="justify" wrapText="1"/>
    </xf>
    <xf numFmtId="177" fontId="37" fillId="3" borderId="18" xfId="1" applyNumberFormat="1" applyFont="1" applyFill="1" applyBorder="1" applyAlignment="1" applyProtection="1">
      <alignment horizontal="right" vertical="center"/>
    </xf>
    <xf numFmtId="10" fontId="1" fillId="0" borderId="0" xfId="271" applyNumberFormat="1" applyFont="1" applyFill="1"/>
    <xf numFmtId="2" fontId="36" fillId="0" borderId="1" xfId="2" applyNumberFormat="1" applyFont="1" applyBorder="1" applyAlignment="1">
      <alignment horizontal="center" vertical="center" wrapText="1"/>
    </xf>
    <xf numFmtId="2" fontId="36" fillId="0" borderId="1" xfId="3" applyNumberFormat="1" applyFont="1" applyFill="1" applyBorder="1" applyAlignment="1" applyProtection="1">
      <alignment horizontal="center" vertical="center" wrapText="1"/>
    </xf>
    <xf numFmtId="177" fontId="36" fillId="0" borderId="1" xfId="1" applyNumberFormat="1" applyFont="1" applyFill="1" applyBorder="1" applyAlignment="1" applyProtection="1">
      <alignment horizontal="right" vertical="center" wrapText="1"/>
    </xf>
    <xf numFmtId="177" fontId="36" fillId="0" borderId="15" xfId="1" applyNumberFormat="1" applyFont="1" applyFill="1" applyBorder="1" applyAlignment="1" applyProtection="1">
      <alignment horizontal="right" vertical="center" wrapText="1"/>
    </xf>
    <xf numFmtId="167" fontId="37" fillId="32" borderId="16" xfId="1" applyFont="1" applyFill="1" applyBorder="1" applyAlignment="1">
      <alignment horizontal="center" vertical="center"/>
    </xf>
    <xf numFmtId="167" fontId="37" fillId="32" borderId="17" xfId="1" applyFont="1" applyFill="1" applyBorder="1" applyAlignment="1">
      <alignment horizontal="center" vertical="center"/>
    </xf>
    <xf numFmtId="0" fontId="38" fillId="32" borderId="11" xfId="2" applyFont="1" applyFill="1" applyBorder="1" applyAlignment="1">
      <alignment horizontal="center" vertical="center" wrapText="1"/>
    </xf>
    <xf numFmtId="0" fontId="38" fillId="32" borderId="12" xfId="2" applyFont="1" applyFill="1" applyBorder="1" applyAlignment="1">
      <alignment horizontal="center" vertical="center" wrapText="1"/>
    </xf>
    <xf numFmtId="0" fontId="38" fillId="32" borderId="13" xfId="2" applyFont="1" applyFill="1" applyBorder="1" applyAlignment="1">
      <alignment horizontal="center" vertical="center" wrapText="1"/>
    </xf>
    <xf numFmtId="0" fontId="40" fillId="3" borderId="11" xfId="2" applyFont="1" applyFill="1" applyBorder="1" applyAlignment="1">
      <alignment horizontal="center" vertical="center" wrapText="1"/>
    </xf>
    <xf numFmtId="0" fontId="40" fillId="3" borderId="12" xfId="2" applyFont="1" applyFill="1" applyBorder="1" applyAlignment="1">
      <alignment horizontal="center" vertical="center" wrapText="1"/>
    </xf>
    <xf numFmtId="0" fontId="40" fillId="3" borderId="13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7" fontId="3" fillId="3" borderId="16" xfId="1" applyFont="1" applyFill="1" applyBorder="1" applyAlignment="1">
      <alignment horizontal="center" vertical="center"/>
    </xf>
    <xf numFmtId="167" fontId="3" fillId="3" borderId="17" xfId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167" fontId="3" fillId="3" borderId="1" xfId="1" applyFont="1" applyFill="1" applyBorder="1" applyAlignment="1">
      <alignment horizontal="center" vertical="center" wrapText="1"/>
    </xf>
    <xf numFmtId="167" fontId="3" fillId="3" borderId="1" xfId="2" applyNumberFormat="1" applyFont="1" applyFill="1" applyBorder="1" applyAlignment="1">
      <alignment horizontal="center" vertical="center" wrapText="1"/>
    </xf>
    <xf numFmtId="167" fontId="3" fillId="3" borderId="15" xfId="1" applyFont="1" applyFill="1" applyBorder="1" applyAlignment="1">
      <alignment horizontal="center" vertical="center" wrapText="1"/>
    </xf>
    <xf numFmtId="167" fontId="37" fillId="3" borderId="16" xfId="1" applyFont="1" applyFill="1" applyBorder="1" applyAlignment="1">
      <alignment horizontal="center" vertical="center"/>
    </xf>
    <xf numFmtId="167" fontId="37" fillId="3" borderId="17" xfId="1" applyFont="1" applyFill="1" applyBorder="1" applyAlignment="1">
      <alignment horizontal="center" vertical="center"/>
    </xf>
    <xf numFmtId="0" fontId="40" fillId="3" borderId="19" xfId="2" applyFont="1" applyFill="1" applyBorder="1" applyAlignment="1">
      <alignment horizontal="center" vertical="center" wrapText="1"/>
    </xf>
    <xf numFmtId="0" fontId="40" fillId="3" borderId="20" xfId="2" applyFont="1" applyFill="1" applyBorder="1" applyAlignment="1">
      <alignment horizontal="center" vertical="center" wrapText="1"/>
    </xf>
    <xf numFmtId="0" fontId="40" fillId="3" borderId="24" xfId="2" applyFont="1" applyFill="1" applyBorder="1" applyAlignment="1">
      <alignment horizontal="center" vertical="center" wrapText="1"/>
    </xf>
  </cellXfs>
  <cellStyles count="273">
    <cellStyle name="_1  Academia de Policia Memoria" xfId="12" xr:uid="{00000000-0005-0000-0000-000000000000}"/>
    <cellStyle name="_1  Academia de Policia Memoria_Administração  LIDERTEX" xfId="13" xr:uid="{00000000-0005-0000-0000-000001000000}"/>
    <cellStyle name="_1  Academia de Policia Memoria_Administração  LIDERTEX_Dúvidas CANAÃ ORÇAMENTO" xfId="14" xr:uid="{00000000-0005-0000-0000-000002000000}"/>
    <cellStyle name="_1  Academia de Policia Memoria_Administração  LIDERTEX_Dúvidas SENAI 2" xfId="15" xr:uid="{00000000-0005-0000-0000-000003000000}"/>
    <cellStyle name="_1  Academia de Policia Memoria_Administração  LIDERTEX_Dúvidas SENAI CANAÃ (1)" xfId="16" xr:uid="{00000000-0005-0000-0000-000004000000}"/>
    <cellStyle name="_1  Academia de Policia Memoria_Administração  LIDERTEX_Dúvidas SENAI CANAÃ (3)" xfId="17" xr:uid="{00000000-0005-0000-0000-000005000000}"/>
    <cellStyle name="_1  Academia de Policia Memoria_Concreto Blocos 1,2 e 3 Cachoeira Grande" xfId="18" xr:uid="{00000000-0005-0000-0000-000006000000}"/>
    <cellStyle name="_1  Academia de Policia Memoria_Dúvidas CANAÃ ORÇAMENTO" xfId="19" xr:uid="{00000000-0005-0000-0000-000007000000}"/>
    <cellStyle name="_1  Academia de Policia Memoria_Dúvidas SENAI 2" xfId="20" xr:uid="{00000000-0005-0000-0000-000008000000}"/>
    <cellStyle name="_1  Academia de Policia Memoria_Dúvidas SENAI CANAÃ (1)" xfId="21" xr:uid="{00000000-0005-0000-0000-000009000000}"/>
    <cellStyle name="_1  Academia de Policia Memoria_Dúvidas SENAI CANAÃ (3)" xfId="22" xr:uid="{00000000-0005-0000-0000-00000A000000}"/>
    <cellStyle name="_1  Academia de Policia Memoria_Galpão  LIDERTEX memória" xfId="23" xr:uid="{00000000-0005-0000-0000-00000B000000}"/>
    <cellStyle name="_1  Academia de Policia Memoria_Galpão  LIDERTEX memória_Dúvidas CANAÃ ORÇAMENTO" xfId="24" xr:uid="{00000000-0005-0000-0000-00000C000000}"/>
    <cellStyle name="_1  Academia de Policia Memoria_Galpão  LIDERTEX memória_Dúvidas SENAI 2" xfId="25" xr:uid="{00000000-0005-0000-0000-00000D000000}"/>
    <cellStyle name="_1  Academia de Policia Memoria_Galpão  LIDERTEX memória_Dúvidas SENAI CANAÃ (1)" xfId="26" xr:uid="{00000000-0005-0000-0000-00000E000000}"/>
    <cellStyle name="_1  Academia de Policia Memoria_Galpão  LIDERTEX memória_Dúvidas SENAI CANAÃ (3)" xfId="27" xr:uid="{00000000-0005-0000-0000-00000F000000}"/>
    <cellStyle name="_1  Academia de Policia Memoria_Guarita LIDERTEX" xfId="28" xr:uid="{00000000-0005-0000-0000-000010000000}"/>
    <cellStyle name="_1  Academia de Policia Memoria_Guarita LIDERTEX_Dúvidas CANAÃ ORÇAMENTO" xfId="29" xr:uid="{00000000-0005-0000-0000-000011000000}"/>
    <cellStyle name="_1  Academia de Policia Memoria_Guarita LIDERTEX_Dúvidas SENAI 2" xfId="30" xr:uid="{00000000-0005-0000-0000-000012000000}"/>
    <cellStyle name="_1  Academia de Policia Memoria_Guarita LIDERTEX_Dúvidas SENAI CANAÃ (1)" xfId="31" xr:uid="{00000000-0005-0000-0000-000013000000}"/>
    <cellStyle name="_1  Academia de Policia Memoria_Guarita LIDERTEX_Dúvidas SENAI CANAÃ (3)" xfId="32" xr:uid="{00000000-0005-0000-0000-000014000000}"/>
    <cellStyle name="_1  Academia de Policia Memoria_LIDERTEX - ORÇAMENTO E CRONOGRAMA" xfId="33" xr:uid="{00000000-0005-0000-0000-000015000000}"/>
    <cellStyle name="_1  Academia de Policia Memoria_PQ TECNOLÓGICO_ADITIVO N.01_ENGEBRAS_(Comentado pela Engª Mirtes)" xfId="34" xr:uid="{00000000-0005-0000-0000-000016000000}"/>
    <cellStyle name="_1  Academia de Policia Memoria_Refeitório  LIDERTEX" xfId="35" xr:uid="{00000000-0005-0000-0000-000017000000}"/>
    <cellStyle name="_1  Academia de Policia Memoria_Refeitório  LIDERTEX_Dúvidas CANAÃ ORÇAMENTO" xfId="36" xr:uid="{00000000-0005-0000-0000-000018000000}"/>
    <cellStyle name="_1  Academia de Policia Memoria_Refeitório  LIDERTEX_Dúvidas SENAI 2" xfId="37" xr:uid="{00000000-0005-0000-0000-000019000000}"/>
    <cellStyle name="_1  Academia de Policia Memoria_Refeitório  LIDERTEX_Dúvidas SENAI CANAÃ (1)" xfId="38" xr:uid="{00000000-0005-0000-0000-00001A000000}"/>
    <cellStyle name="_1  Academia de Policia Memoria_Refeitório  LIDERTEX_Dúvidas SENAI CANAÃ (3)" xfId="39" xr:uid="{00000000-0005-0000-0000-00001B000000}"/>
    <cellStyle name="_Centro Comunitário de Buenolândia MEMORIA DE ALVENARIA" xfId="40" xr:uid="{00000000-0005-0000-0000-00001C000000}"/>
    <cellStyle name="_Flex Memoria" xfId="41" xr:uid="{00000000-0005-0000-0000-00001D000000}"/>
    <cellStyle name="_Flex Memoria_Administração  LIDERTEX" xfId="42" xr:uid="{00000000-0005-0000-0000-00001E000000}"/>
    <cellStyle name="_Flex Memoria_Administração  LIDERTEX_Dúvidas CANAÃ ORÇAMENTO" xfId="43" xr:uid="{00000000-0005-0000-0000-00001F000000}"/>
    <cellStyle name="_Flex Memoria_Administração  LIDERTEX_Dúvidas SENAI 2" xfId="44" xr:uid="{00000000-0005-0000-0000-000020000000}"/>
    <cellStyle name="_Flex Memoria_Administração  LIDERTEX_Dúvidas SENAI CANAÃ (1)" xfId="45" xr:uid="{00000000-0005-0000-0000-000021000000}"/>
    <cellStyle name="_Flex Memoria_Administração  LIDERTEX_Dúvidas SENAI CANAÃ (3)" xfId="46" xr:uid="{00000000-0005-0000-0000-000022000000}"/>
    <cellStyle name="_Flex Memoria_Concreto Blocos 1,2 e 3 Cachoeira Grande" xfId="47" xr:uid="{00000000-0005-0000-0000-000023000000}"/>
    <cellStyle name="_Flex Memoria_Dúvidas CANAÃ ORÇAMENTO" xfId="48" xr:uid="{00000000-0005-0000-0000-000024000000}"/>
    <cellStyle name="_Flex Memoria_Dúvidas SENAI 2" xfId="49" xr:uid="{00000000-0005-0000-0000-000025000000}"/>
    <cellStyle name="_Flex Memoria_Dúvidas SENAI CANAÃ (1)" xfId="50" xr:uid="{00000000-0005-0000-0000-000026000000}"/>
    <cellStyle name="_Flex Memoria_Dúvidas SENAI CANAÃ (3)" xfId="51" xr:uid="{00000000-0005-0000-0000-000027000000}"/>
    <cellStyle name="_Flex Memoria_Galpão  LIDERTEX memória" xfId="52" xr:uid="{00000000-0005-0000-0000-000028000000}"/>
    <cellStyle name="_Flex Memoria_Galpão  LIDERTEX memória_Dúvidas CANAÃ ORÇAMENTO" xfId="53" xr:uid="{00000000-0005-0000-0000-000029000000}"/>
    <cellStyle name="_Flex Memoria_Galpão  LIDERTEX memória_Dúvidas SENAI 2" xfId="54" xr:uid="{00000000-0005-0000-0000-00002A000000}"/>
    <cellStyle name="_Flex Memoria_Galpão  LIDERTEX memória_Dúvidas SENAI CANAÃ (1)" xfId="55" xr:uid="{00000000-0005-0000-0000-00002B000000}"/>
    <cellStyle name="_Flex Memoria_Galpão  LIDERTEX memória_Dúvidas SENAI CANAÃ (3)" xfId="56" xr:uid="{00000000-0005-0000-0000-00002C000000}"/>
    <cellStyle name="_Flex Memoria_Guarita LIDERTEX" xfId="57" xr:uid="{00000000-0005-0000-0000-00002D000000}"/>
    <cellStyle name="_Flex Memoria_Guarita LIDERTEX_Dúvidas CANAÃ ORÇAMENTO" xfId="58" xr:uid="{00000000-0005-0000-0000-00002E000000}"/>
    <cellStyle name="_Flex Memoria_Guarita LIDERTEX_Dúvidas SENAI 2" xfId="59" xr:uid="{00000000-0005-0000-0000-00002F000000}"/>
    <cellStyle name="_Flex Memoria_Guarita LIDERTEX_Dúvidas SENAI CANAÃ (1)" xfId="60" xr:uid="{00000000-0005-0000-0000-000030000000}"/>
    <cellStyle name="_Flex Memoria_Guarita LIDERTEX_Dúvidas SENAI CANAÃ (3)" xfId="61" xr:uid="{00000000-0005-0000-0000-000031000000}"/>
    <cellStyle name="_Flex Memoria_LIDERTEX - ORÇAMENTO E CRONOGRAMA" xfId="62" xr:uid="{00000000-0005-0000-0000-000032000000}"/>
    <cellStyle name="_Flex Memoria_PQ TECNOLÓGICO_ADITIVO N.01_ENGEBRAS_(Comentado pela Engª Mirtes)" xfId="63" xr:uid="{00000000-0005-0000-0000-000033000000}"/>
    <cellStyle name="_Flex Memoria_Refeitório  LIDERTEX" xfId="64" xr:uid="{00000000-0005-0000-0000-000034000000}"/>
    <cellStyle name="_Flex Memoria_Refeitório  LIDERTEX_Dúvidas CANAÃ ORÇAMENTO" xfId="65" xr:uid="{00000000-0005-0000-0000-000035000000}"/>
    <cellStyle name="_Flex Memoria_Refeitório  LIDERTEX_Dúvidas SENAI 2" xfId="66" xr:uid="{00000000-0005-0000-0000-000036000000}"/>
    <cellStyle name="_Flex Memoria_Refeitório  LIDERTEX_Dúvidas SENAI CANAÃ (1)" xfId="67" xr:uid="{00000000-0005-0000-0000-000037000000}"/>
    <cellStyle name="_Flex Memoria_Refeitório  LIDERTEX_Dúvidas SENAI CANAÃ (3)" xfId="68" xr:uid="{00000000-0005-0000-0000-000038000000}"/>
    <cellStyle name="_Hotel Canoas" xfId="69" xr:uid="{00000000-0005-0000-0000-000039000000}"/>
    <cellStyle name="_Planilha alvenaria SALÃO DE EVENTOS BALNEÁRIO CACHOEIRA GRANDE" xfId="70" xr:uid="{00000000-0005-0000-0000-00003A000000}"/>
    <cellStyle name="_Planilha para levantamento de alvenaria" xfId="71" xr:uid="{00000000-0005-0000-0000-00003B000000}"/>
    <cellStyle name="_Planilha para levantamento de revestimento" xfId="72" xr:uid="{00000000-0005-0000-0000-00003C000000}"/>
    <cellStyle name="_Planilha Revestimentos SALÃO DE EVENTOS BALNEÁRIO CACHOEIRA GRANDE" xfId="73" xr:uid="{00000000-0005-0000-0000-00003D000000}"/>
    <cellStyle name="_PLANILHAS  VESTIÁRIOS CACHOEIRA GRANDE" xfId="74" xr:uid="{00000000-0005-0000-0000-00003E000000}"/>
    <cellStyle name="_PLANILHAS GUARITA.PORTARIA BALNEÁRIO CACHOEIRA GRANDE" xfId="75" xr:uid="{00000000-0005-0000-0000-00003F000000}"/>
    <cellStyle name="_SENAC Caldas Novas Memoria" xfId="76" xr:uid="{00000000-0005-0000-0000-000040000000}"/>
    <cellStyle name="20% - Accent1" xfId="77" xr:uid="{00000000-0005-0000-0000-000041000000}"/>
    <cellStyle name="20% - Accent2" xfId="78" xr:uid="{00000000-0005-0000-0000-000042000000}"/>
    <cellStyle name="20% - Accent3" xfId="79" xr:uid="{00000000-0005-0000-0000-000043000000}"/>
    <cellStyle name="20% - Accent4" xfId="80" xr:uid="{00000000-0005-0000-0000-000044000000}"/>
    <cellStyle name="20% - Accent5" xfId="81" xr:uid="{00000000-0005-0000-0000-000045000000}"/>
    <cellStyle name="20% - Accent6" xfId="82" xr:uid="{00000000-0005-0000-0000-000046000000}"/>
    <cellStyle name="40% - Accent1" xfId="83" xr:uid="{00000000-0005-0000-0000-000047000000}"/>
    <cellStyle name="40% - Accent2" xfId="84" xr:uid="{00000000-0005-0000-0000-000048000000}"/>
    <cellStyle name="40% - Accent3" xfId="85" xr:uid="{00000000-0005-0000-0000-000049000000}"/>
    <cellStyle name="40% - Accent4" xfId="86" xr:uid="{00000000-0005-0000-0000-00004A000000}"/>
    <cellStyle name="40% - Accent5" xfId="87" xr:uid="{00000000-0005-0000-0000-00004B000000}"/>
    <cellStyle name="40% - Accent6" xfId="88" xr:uid="{00000000-0005-0000-0000-00004C000000}"/>
    <cellStyle name="60% - Accent1" xfId="89" xr:uid="{00000000-0005-0000-0000-00004D000000}"/>
    <cellStyle name="60% - Accent2" xfId="90" xr:uid="{00000000-0005-0000-0000-00004E000000}"/>
    <cellStyle name="60% - Accent3" xfId="91" xr:uid="{00000000-0005-0000-0000-00004F000000}"/>
    <cellStyle name="60% - Accent4" xfId="92" xr:uid="{00000000-0005-0000-0000-000050000000}"/>
    <cellStyle name="60% - Accent5" xfId="93" xr:uid="{00000000-0005-0000-0000-000051000000}"/>
    <cellStyle name="60% - Accent6" xfId="94" xr:uid="{00000000-0005-0000-0000-000052000000}"/>
    <cellStyle name="Accent1" xfId="95" xr:uid="{00000000-0005-0000-0000-000053000000}"/>
    <cellStyle name="Accent2" xfId="96" xr:uid="{00000000-0005-0000-0000-000054000000}"/>
    <cellStyle name="Accent3" xfId="97" xr:uid="{00000000-0005-0000-0000-000055000000}"/>
    <cellStyle name="Accent4" xfId="98" xr:uid="{00000000-0005-0000-0000-000056000000}"/>
    <cellStyle name="Accent5" xfId="99" xr:uid="{00000000-0005-0000-0000-000057000000}"/>
    <cellStyle name="Accent6" xfId="100" xr:uid="{00000000-0005-0000-0000-000058000000}"/>
    <cellStyle name="arrafo de 5" xfId="101" xr:uid="{00000000-0005-0000-0000-000059000000}"/>
    <cellStyle name="Bad" xfId="102" xr:uid="{00000000-0005-0000-0000-00005A000000}"/>
    <cellStyle name="Calculation" xfId="103" xr:uid="{00000000-0005-0000-0000-00005B000000}"/>
    <cellStyle name="Check Cell" xfId="104" xr:uid="{00000000-0005-0000-0000-00005C000000}"/>
    <cellStyle name="Data" xfId="105" xr:uid="{00000000-0005-0000-0000-00005D000000}"/>
    <cellStyle name="Estilo 1" xfId="106" xr:uid="{00000000-0005-0000-0000-00005E000000}"/>
    <cellStyle name="Euro" xfId="107" xr:uid="{00000000-0005-0000-0000-00005F000000}"/>
    <cellStyle name="Excel Built-in Normal" xfId="108" xr:uid="{00000000-0005-0000-0000-000060000000}"/>
    <cellStyle name="Excel_BuiltIn_Comma" xfId="109" xr:uid="{00000000-0005-0000-0000-000061000000}"/>
    <cellStyle name="Explanatory Text" xfId="110" xr:uid="{00000000-0005-0000-0000-000062000000}"/>
    <cellStyle name="Fixo" xfId="111" xr:uid="{00000000-0005-0000-0000-000063000000}"/>
    <cellStyle name="Good" xfId="112" xr:uid="{00000000-0005-0000-0000-000064000000}"/>
    <cellStyle name="Heading" xfId="113" xr:uid="{00000000-0005-0000-0000-000065000000}"/>
    <cellStyle name="Heading 1" xfId="114" xr:uid="{00000000-0005-0000-0000-000066000000}"/>
    <cellStyle name="Heading 2" xfId="115" xr:uid="{00000000-0005-0000-0000-000067000000}"/>
    <cellStyle name="Heading 3" xfId="116" xr:uid="{00000000-0005-0000-0000-000068000000}"/>
    <cellStyle name="Heading 4" xfId="117" xr:uid="{00000000-0005-0000-0000-000069000000}"/>
    <cellStyle name="Heading1" xfId="118" xr:uid="{00000000-0005-0000-0000-00006A000000}"/>
    <cellStyle name="Hyperlink 2" xfId="119" xr:uid="{00000000-0005-0000-0000-00006B000000}"/>
    <cellStyle name="Input" xfId="120" xr:uid="{00000000-0005-0000-0000-00006C000000}"/>
    <cellStyle name="Linked Cell" xfId="121" xr:uid="{00000000-0005-0000-0000-00006D000000}"/>
    <cellStyle name="Moeda" xfId="1" builtinId="4"/>
    <cellStyle name="Moeda 2" xfId="7" xr:uid="{00000000-0005-0000-0000-00006F000000}"/>
    <cellStyle name="Moeda 2 2" xfId="122" xr:uid="{00000000-0005-0000-0000-000070000000}"/>
    <cellStyle name="Moeda 3" xfId="123" xr:uid="{00000000-0005-0000-0000-000071000000}"/>
    <cellStyle name="Moeda 4" xfId="124" xr:uid="{00000000-0005-0000-0000-000072000000}"/>
    <cellStyle name="Moeda 5" xfId="125" xr:uid="{00000000-0005-0000-0000-000073000000}"/>
    <cellStyle name="Moeda 6" xfId="272" xr:uid="{00000000-0005-0000-0000-000074000000}"/>
    <cellStyle name="Neutral" xfId="126" xr:uid="{00000000-0005-0000-0000-000075000000}"/>
    <cellStyle name="Normal" xfId="0" builtinId="0"/>
    <cellStyle name="Normal 10" xfId="127" xr:uid="{00000000-0005-0000-0000-000077000000}"/>
    <cellStyle name="Normal 11" xfId="128" xr:uid="{00000000-0005-0000-0000-000078000000}"/>
    <cellStyle name="Normal 12" xfId="129" xr:uid="{00000000-0005-0000-0000-000079000000}"/>
    <cellStyle name="Normal 13" xfId="130" xr:uid="{00000000-0005-0000-0000-00007A000000}"/>
    <cellStyle name="Normal 14" xfId="131" xr:uid="{00000000-0005-0000-0000-00007B000000}"/>
    <cellStyle name="Normal 15" xfId="132" xr:uid="{00000000-0005-0000-0000-00007C000000}"/>
    <cellStyle name="Normal 16" xfId="133" xr:uid="{00000000-0005-0000-0000-00007D000000}"/>
    <cellStyle name="Normal 17" xfId="134" xr:uid="{00000000-0005-0000-0000-00007E000000}"/>
    <cellStyle name="Normal 18" xfId="135" xr:uid="{00000000-0005-0000-0000-00007F000000}"/>
    <cellStyle name="Normal 19" xfId="136" xr:uid="{00000000-0005-0000-0000-000080000000}"/>
    <cellStyle name="Normal 2" xfId="4" xr:uid="{00000000-0005-0000-0000-000081000000}"/>
    <cellStyle name="Normal 2 10" xfId="8" xr:uid="{00000000-0005-0000-0000-000082000000}"/>
    <cellStyle name="Normal 2 11" xfId="137" xr:uid="{00000000-0005-0000-0000-000083000000}"/>
    <cellStyle name="Normal 2 12" xfId="138" xr:uid="{00000000-0005-0000-0000-000084000000}"/>
    <cellStyle name="Normal 2 13" xfId="139" xr:uid="{00000000-0005-0000-0000-000085000000}"/>
    <cellStyle name="Normal 2 14" xfId="140" xr:uid="{00000000-0005-0000-0000-000086000000}"/>
    <cellStyle name="Normal 2 15" xfId="141" xr:uid="{00000000-0005-0000-0000-000087000000}"/>
    <cellStyle name="Normal 2 16" xfId="142" xr:uid="{00000000-0005-0000-0000-000088000000}"/>
    <cellStyle name="Normal 2 17" xfId="143" xr:uid="{00000000-0005-0000-0000-000089000000}"/>
    <cellStyle name="Normal 2 18" xfId="144" xr:uid="{00000000-0005-0000-0000-00008A000000}"/>
    <cellStyle name="Normal 2 19" xfId="145" xr:uid="{00000000-0005-0000-0000-00008B000000}"/>
    <cellStyle name="Normal 2 2" xfId="146" xr:uid="{00000000-0005-0000-0000-00008C000000}"/>
    <cellStyle name="Normal 2 20" xfId="147" xr:uid="{00000000-0005-0000-0000-00008D000000}"/>
    <cellStyle name="Normal 2 3" xfId="148" xr:uid="{00000000-0005-0000-0000-00008E000000}"/>
    <cellStyle name="Normal 2 4" xfId="149" xr:uid="{00000000-0005-0000-0000-00008F000000}"/>
    <cellStyle name="Normal 2 5" xfId="150" xr:uid="{00000000-0005-0000-0000-000090000000}"/>
    <cellStyle name="Normal 2 6" xfId="151" xr:uid="{00000000-0005-0000-0000-000091000000}"/>
    <cellStyle name="Normal 2 7" xfId="152" xr:uid="{00000000-0005-0000-0000-000092000000}"/>
    <cellStyle name="Normal 2 8" xfId="153" xr:uid="{00000000-0005-0000-0000-000093000000}"/>
    <cellStyle name="Normal 2 9" xfId="154" xr:uid="{00000000-0005-0000-0000-000094000000}"/>
    <cellStyle name="Normal 2_1  Academia de Policia Memoria" xfId="155" xr:uid="{00000000-0005-0000-0000-000095000000}"/>
    <cellStyle name="Normal 20" xfId="156" xr:uid="{00000000-0005-0000-0000-000096000000}"/>
    <cellStyle name="Normal 21" xfId="157" xr:uid="{00000000-0005-0000-0000-000097000000}"/>
    <cellStyle name="Normal 22" xfId="158" xr:uid="{00000000-0005-0000-0000-000098000000}"/>
    <cellStyle name="Normal 23" xfId="159" xr:uid="{00000000-0005-0000-0000-000099000000}"/>
    <cellStyle name="Normal 24" xfId="160" xr:uid="{00000000-0005-0000-0000-00009A000000}"/>
    <cellStyle name="Normal 25" xfId="161" xr:uid="{00000000-0005-0000-0000-00009B000000}"/>
    <cellStyle name="Normal 26" xfId="162" xr:uid="{00000000-0005-0000-0000-00009C000000}"/>
    <cellStyle name="Normal 27" xfId="163" xr:uid="{00000000-0005-0000-0000-00009D000000}"/>
    <cellStyle name="Normal 28" xfId="164" xr:uid="{00000000-0005-0000-0000-00009E000000}"/>
    <cellStyle name="Normal 29" xfId="165" xr:uid="{00000000-0005-0000-0000-00009F000000}"/>
    <cellStyle name="Normal 3" xfId="2" xr:uid="{00000000-0005-0000-0000-0000A0000000}"/>
    <cellStyle name="Normal 30" xfId="166" xr:uid="{00000000-0005-0000-0000-0000A1000000}"/>
    <cellStyle name="Normal 31" xfId="167" xr:uid="{00000000-0005-0000-0000-0000A2000000}"/>
    <cellStyle name="Normal 32" xfId="168" xr:uid="{00000000-0005-0000-0000-0000A3000000}"/>
    <cellStyle name="Normal 33" xfId="169" xr:uid="{00000000-0005-0000-0000-0000A4000000}"/>
    <cellStyle name="Normal 34" xfId="170" xr:uid="{00000000-0005-0000-0000-0000A5000000}"/>
    <cellStyle name="Normal 35" xfId="171" xr:uid="{00000000-0005-0000-0000-0000A6000000}"/>
    <cellStyle name="Normal 36" xfId="172" xr:uid="{00000000-0005-0000-0000-0000A7000000}"/>
    <cellStyle name="Normal 37" xfId="173" xr:uid="{00000000-0005-0000-0000-0000A8000000}"/>
    <cellStyle name="Normal 38" xfId="174" xr:uid="{00000000-0005-0000-0000-0000A9000000}"/>
    <cellStyle name="Normal 39" xfId="175" xr:uid="{00000000-0005-0000-0000-0000AA000000}"/>
    <cellStyle name="Normal 4" xfId="5" xr:uid="{00000000-0005-0000-0000-0000AB000000}"/>
    <cellStyle name="Normal 40" xfId="176" xr:uid="{00000000-0005-0000-0000-0000AC000000}"/>
    <cellStyle name="Normal 41" xfId="177" xr:uid="{00000000-0005-0000-0000-0000AD000000}"/>
    <cellStyle name="Normal 42" xfId="178" xr:uid="{00000000-0005-0000-0000-0000AE000000}"/>
    <cellStyle name="Normal 43" xfId="179" xr:uid="{00000000-0005-0000-0000-0000AF000000}"/>
    <cellStyle name="Normal 44" xfId="180" xr:uid="{00000000-0005-0000-0000-0000B0000000}"/>
    <cellStyle name="Normal 45" xfId="181" xr:uid="{00000000-0005-0000-0000-0000B1000000}"/>
    <cellStyle name="Normal 46" xfId="182" xr:uid="{00000000-0005-0000-0000-0000B2000000}"/>
    <cellStyle name="Normal 47" xfId="183" xr:uid="{00000000-0005-0000-0000-0000B3000000}"/>
    <cellStyle name="Normal 48" xfId="184" xr:uid="{00000000-0005-0000-0000-0000B4000000}"/>
    <cellStyle name="Normal 49" xfId="185" xr:uid="{00000000-0005-0000-0000-0000B5000000}"/>
    <cellStyle name="Normal 5" xfId="9" xr:uid="{00000000-0005-0000-0000-0000B6000000}"/>
    <cellStyle name="Normal 50" xfId="186" xr:uid="{00000000-0005-0000-0000-0000B7000000}"/>
    <cellStyle name="Normal 51" xfId="187" xr:uid="{00000000-0005-0000-0000-0000B8000000}"/>
    <cellStyle name="Normal 52" xfId="188" xr:uid="{00000000-0005-0000-0000-0000B9000000}"/>
    <cellStyle name="Normal 53" xfId="189" xr:uid="{00000000-0005-0000-0000-0000BA000000}"/>
    <cellStyle name="Normal 54" xfId="190" xr:uid="{00000000-0005-0000-0000-0000BB000000}"/>
    <cellStyle name="Normal 55" xfId="191" xr:uid="{00000000-0005-0000-0000-0000BC000000}"/>
    <cellStyle name="Normal 56" xfId="10" xr:uid="{00000000-0005-0000-0000-0000BD000000}"/>
    <cellStyle name="Normal 6" xfId="192" xr:uid="{00000000-0005-0000-0000-0000BE000000}"/>
    <cellStyle name="Normal 7" xfId="193" xr:uid="{00000000-0005-0000-0000-0000BF000000}"/>
    <cellStyle name="Normal 8" xfId="194" xr:uid="{00000000-0005-0000-0000-0000C0000000}"/>
    <cellStyle name="Normal 9" xfId="195" xr:uid="{00000000-0005-0000-0000-0000C1000000}"/>
    <cellStyle name="Nota 10" xfId="196" xr:uid="{00000000-0005-0000-0000-0000C2000000}"/>
    <cellStyle name="Nota 11" xfId="197" xr:uid="{00000000-0005-0000-0000-0000C3000000}"/>
    <cellStyle name="Nota 12" xfId="198" xr:uid="{00000000-0005-0000-0000-0000C4000000}"/>
    <cellStyle name="Nota 13" xfId="199" xr:uid="{00000000-0005-0000-0000-0000C5000000}"/>
    <cellStyle name="Nota 14" xfId="200" xr:uid="{00000000-0005-0000-0000-0000C6000000}"/>
    <cellStyle name="Nota 15" xfId="201" xr:uid="{00000000-0005-0000-0000-0000C7000000}"/>
    <cellStyle name="Nota 16" xfId="202" xr:uid="{00000000-0005-0000-0000-0000C8000000}"/>
    <cellStyle name="Nota 17" xfId="203" xr:uid="{00000000-0005-0000-0000-0000C9000000}"/>
    <cellStyle name="Nota 18" xfId="204" xr:uid="{00000000-0005-0000-0000-0000CA000000}"/>
    <cellStyle name="Nota 19" xfId="205" xr:uid="{00000000-0005-0000-0000-0000CB000000}"/>
    <cellStyle name="Nota 2" xfId="206" xr:uid="{00000000-0005-0000-0000-0000CC000000}"/>
    <cellStyle name="Nota 20" xfId="207" xr:uid="{00000000-0005-0000-0000-0000CD000000}"/>
    <cellStyle name="Nota 21" xfId="208" xr:uid="{00000000-0005-0000-0000-0000CE000000}"/>
    <cellStyle name="Nota 22" xfId="209" xr:uid="{00000000-0005-0000-0000-0000CF000000}"/>
    <cellStyle name="Nota 23" xfId="210" xr:uid="{00000000-0005-0000-0000-0000D0000000}"/>
    <cellStyle name="Nota 24" xfId="211" xr:uid="{00000000-0005-0000-0000-0000D1000000}"/>
    <cellStyle name="Nota 25" xfId="212" xr:uid="{00000000-0005-0000-0000-0000D2000000}"/>
    <cellStyle name="Nota 26" xfId="213" xr:uid="{00000000-0005-0000-0000-0000D3000000}"/>
    <cellStyle name="Nota 27" xfId="214" xr:uid="{00000000-0005-0000-0000-0000D4000000}"/>
    <cellStyle name="Nota 28" xfId="215" xr:uid="{00000000-0005-0000-0000-0000D5000000}"/>
    <cellStyle name="Nota 29" xfId="216" xr:uid="{00000000-0005-0000-0000-0000D6000000}"/>
    <cellStyle name="Nota 3" xfId="217" xr:uid="{00000000-0005-0000-0000-0000D7000000}"/>
    <cellStyle name="Nota 30" xfId="218" xr:uid="{00000000-0005-0000-0000-0000D8000000}"/>
    <cellStyle name="Nota 31" xfId="219" xr:uid="{00000000-0005-0000-0000-0000D9000000}"/>
    <cellStyle name="Nota 32" xfId="220" xr:uid="{00000000-0005-0000-0000-0000DA000000}"/>
    <cellStyle name="Nota 33" xfId="221" xr:uid="{00000000-0005-0000-0000-0000DB000000}"/>
    <cellStyle name="Nota 34" xfId="222" xr:uid="{00000000-0005-0000-0000-0000DC000000}"/>
    <cellStyle name="Nota 35" xfId="223" xr:uid="{00000000-0005-0000-0000-0000DD000000}"/>
    <cellStyle name="Nota 36" xfId="224" xr:uid="{00000000-0005-0000-0000-0000DE000000}"/>
    <cellStyle name="Nota 37" xfId="225" xr:uid="{00000000-0005-0000-0000-0000DF000000}"/>
    <cellStyle name="Nota 38" xfId="226" xr:uid="{00000000-0005-0000-0000-0000E0000000}"/>
    <cellStyle name="Nota 39" xfId="227" xr:uid="{00000000-0005-0000-0000-0000E1000000}"/>
    <cellStyle name="Nota 4" xfId="228" xr:uid="{00000000-0005-0000-0000-0000E2000000}"/>
    <cellStyle name="Nota 40" xfId="229" xr:uid="{00000000-0005-0000-0000-0000E3000000}"/>
    <cellStyle name="Nota 41" xfId="230" xr:uid="{00000000-0005-0000-0000-0000E4000000}"/>
    <cellStyle name="Nota 42" xfId="231" xr:uid="{00000000-0005-0000-0000-0000E5000000}"/>
    <cellStyle name="Nota 43" xfId="232" xr:uid="{00000000-0005-0000-0000-0000E6000000}"/>
    <cellStyle name="Nota 44" xfId="233" xr:uid="{00000000-0005-0000-0000-0000E7000000}"/>
    <cellStyle name="Nota 45" xfId="234" xr:uid="{00000000-0005-0000-0000-0000E8000000}"/>
    <cellStyle name="Nota 46" xfId="235" xr:uid="{00000000-0005-0000-0000-0000E9000000}"/>
    <cellStyle name="Nota 47" xfId="236" xr:uid="{00000000-0005-0000-0000-0000EA000000}"/>
    <cellStyle name="Nota 48" xfId="237" xr:uid="{00000000-0005-0000-0000-0000EB000000}"/>
    <cellStyle name="Nota 49" xfId="238" xr:uid="{00000000-0005-0000-0000-0000EC000000}"/>
    <cellStyle name="Nota 5" xfId="239" xr:uid="{00000000-0005-0000-0000-0000ED000000}"/>
    <cellStyle name="Nota 50" xfId="240" xr:uid="{00000000-0005-0000-0000-0000EE000000}"/>
    <cellStyle name="Nota 51" xfId="241" xr:uid="{00000000-0005-0000-0000-0000EF000000}"/>
    <cellStyle name="Nota 52" xfId="242" xr:uid="{00000000-0005-0000-0000-0000F0000000}"/>
    <cellStyle name="Nota 53" xfId="243" xr:uid="{00000000-0005-0000-0000-0000F1000000}"/>
    <cellStyle name="Nota 54" xfId="244" xr:uid="{00000000-0005-0000-0000-0000F2000000}"/>
    <cellStyle name="Nota 55" xfId="245" xr:uid="{00000000-0005-0000-0000-0000F3000000}"/>
    <cellStyle name="Nota 6" xfId="246" xr:uid="{00000000-0005-0000-0000-0000F4000000}"/>
    <cellStyle name="Nota 7" xfId="247" xr:uid="{00000000-0005-0000-0000-0000F5000000}"/>
    <cellStyle name="Nota 8" xfId="248" xr:uid="{00000000-0005-0000-0000-0000F6000000}"/>
    <cellStyle name="Nota 9" xfId="249" xr:uid="{00000000-0005-0000-0000-0000F7000000}"/>
    <cellStyle name="Note" xfId="250" xr:uid="{00000000-0005-0000-0000-0000F8000000}"/>
    <cellStyle name="Output" xfId="251" xr:uid="{00000000-0005-0000-0000-0000F9000000}"/>
    <cellStyle name="Percentual" xfId="252" xr:uid="{00000000-0005-0000-0000-0000FA000000}"/>
    <cellStyle name="Ponto" xfId="253" xr:uid="{00000000-0005-0000-0000-0000FB000000}"/>
    <cellStyle name="Porcentagem" xfId="271" builtinId="5"/>
    <cellStyle name="Porcentagem 2" xfId="11" xr:uid="{00000000-0005-0000-0000-0000FD000000}"/>
    <cellStyle name="Result" xfId="254" xr:uid="{00000000-0005-0000-0000-0000FE000000}"/>
    <cellStyle name="Result2" xfId="255" xr:uid="{00000000-0005-0000-0000-0000FF000000}"/>
    <cellStyle name="Separador de milhares 2" xfId="6" xr:uid="{00000000-0005-0000-0000-000000010000}"/>
    <cellStyle name="Separador de milhares 2 2" xfId="256" xr:uid="{00000000-0005-0000-0000-000001010000}"/>
    <cellStyle name="Separador de milhares 3" xfId="257" xr:uid="{00000000-0005-0000-0000-000002010000}"/>
    <cellStyle name="Separador de milhares 3 2" xfId="258" xr:uid="{00000000-0005-0000-0000-000003010000}"/>
    <cellStyle name="Separador de milhares 4" xfId="259" xr:uid="{00000000-0005-0000-0000-000004010000}"/>
    <cellStyle name="Separador de milhares 5" xfId="260" xr:uid="{00000000-0005-0000-0000-000005010000}"/>
    <cellStyle name="Separador de milhares 6" xfId="261" xr:uid="{00000000-0005-0000-0000-000006010000}"/>
    <cellStyle name="Separador de milhares 7" xfId="262" xr:uid="{00000000-0005-0000-0000-000007010000}"/>
    <cellStyle name="Separador de milhares 8" xfId="263" xr:uid="{00000000-0005-0000-0000-000008010000}"/>
    <cellStyle name="Title" xfId="264" xr:uid="{00000000-0005-0000-0000-000009010000}"/>
    <cellStyle name="Título 1 1" xfId="265" xr:uid="{00000000-0005-0000-0000-00000A010000}"/>
    <cellStyle name="Titulo1" xfId="266" xr:uid="{00000000-0005-0000-0000-00000B010000}"/>
    <cellStyle name="Titulo2" xfId="267" xr:uid="{00000000-0005-0000-0000-00000C010000}"/>
    <cellStyle name="UN" xfId="268" xr:uid="{00000000-0005-0000-0000-00000D010000}"/>
    <cellStyle name="UN." xfId="269" xr:uid="{00000000-0005-0000-0000-00000E010000}"/>
    <cellStyle name="Vírgula 2" xfId="3" xr:uid="{00000000-0005-0000-0000-00000F010000}"/>
    <cellStyle name="Warning Text" xfId="270" xr:uid="{00000000-0005-0000-0000-00001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-MANUTENCAO/LICITA&#199;&#213;ES/2017/CONCLU&#205;DAS/201700047000400%20-%20M.O.%20-%20Manuten&#231;&#227;o%20instala&#231;&#245;es%20prediais/Planilha%20Or&#231;ament&#225;ria%20M&#227;o%20de%20obra%20Manuten&#231;&#227;o%20Predial.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s"/>
      <sheetName val="CONFIG"/>
    </sheetNames>
    <sheetDataSet>
      <sheetData sheetId="0" refreshError="1"/>
      <sheetData sheetId="1">
        <row r="1">
          <cell r="B1">
            <v>1.3110999999999999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D14"/>
  <sheetViews>
    <sheetView tabSelected="1" zoomScale="205" zoomScaleNormal="205" zoomScaleSheetLayoutView="100" workbookViewId="0">
      <selection activeCell="C11" sqref="C11"/>
    </sheetView>
  </sheetViews>
  <sheetFormatPr defaultColWidth="9.140625" defaultRowHeight="15"/>
  <cols>
    <col min="1" max="1" width="8.7109375" style="1" customWidth="1"/>
    <col min="2" max="2" width="46.140625" style="3" customWidth="1"/>
    <col min="3" max="3" width="27.28515625" style="14" customWidth="1"/>
    <col min="4" max="4" width="25.85546875" style="3" customWidth="1"/>
    <col min="5" max="5" width="24" style="3" customWidth="1"/>
    <col min="6" max="16384" width="9.140625" style="3"/>
  </cols>
  <sheetData>
    <row r="1" spans="1:4" ht="29.25" customHeight="1">
      <c r="A1" s="76" t="s">
        <v>51</v>
      </c>
      <c r="B1" s="77"/>
      <c r="C1" s="77"/>
      <c r="D1" s="78"/>
    </row>
    <row r="2" spans="1:4" ht="15.75">
      <c r="A2" s="35" t="s">
        <v>53</v>
      </c>
      <c r="B2" s="42" t="s">
        <v>2</v>
      </c>
      <c r="C2" s="39" t="s">
        <v>118</v>
      </c>
      <c r="D2" s="63" t="s">
        <v>117</v>
      </c>
    </row>
    <row r="3" spans="1:4" ht="15.75">
      <c r="A3" s="40" t="s">
        <v>93</v>
      </c>
      <c r="B3" s="41" t="s">
        <v>11</v>
      </c>
      <c r="C3" s="47">
        <f>'Mão de obra'!VALOR_TOTAL_MENSAL_MO*(1+TAXA_LDI)</f>
        <v>35300.066178022877</v>
      </c>
      <c r="D3" s="64">
        <f>C3*12</f>
        <v>423600.79413627449</v>
      </c>
    </row>
    <row r="4" spans="1:4" ht="15.75">
      <c r="A4" s="40" t="s">
        <v>109</v>
      </c>
      <c r="B4" s="41" t="s">
        <v>110</v>
      </c>
      <c r="C4" s="47">
        <f>D4/12</f>
        <v>940.37046153142899</v>
      </c>
      <c r="D4" s="64">
        <f>VALOR_TOTAL_EXAMES_MENSAL_MO*(1+TAXA_LDI)</f>
        <v>11284.445538377147</v>
      </c>
    </row>
    <row r="5" spans="1:4" ht="15.75">
      <c r="A5" s="40" t="s">
        <v>94</v>
      </c>
      <c r="B5" s="41" t="s">
        <v>52</v>
      </c>
      <c r="C5" s="47">
        <f>D5/12</f>
        <v>250.95149344707929</v>
      </c>
      <c r="D5" s="64">
        <f>'EPIs e Uniformes'!I7*(1+TAXA_LDI)</f>
        <v>3011.4179213649513</v>
      </c>
    </row>
    <row r="6" spans="1:4" s="5" customFormat="1" ht="16.5" thickBot="1">
      <c r="A6" s="74" t="s">
        <v>54</v>
      </c>
      <c r="B6" s="75"/>
      <c r="C6" s="65">
        <f>SUM(C3:C5)</f>
        <v>36491.388133001383</v>
      </c>
      <c r="D6" s="66">
        <f>SUM(D3:D5)</f>
        <v>437896.65759601659</v>
      </c>
    </row>
    <row r="14" spans="1:4">
      <c r="C14" s="46"/>
    </row>
  </sheetData>
  <mergeCells count="2">
    <mergeCell ref="A6:B6"/>
    <mergeCell ref="A1:D1"/>
  </mergeCells>
  <printOptions horizontalCentered="1"/>
  <pageMargins left="0.51181102362204722" right="0.51181102362204722" top="1.1811023622047245" bottom="0.78740157480314965" header="0.31496062992125984" footer="0.31496062992125984"/>
  <pageSetup paperSize="9" scale="88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C12"/>
  <sheetViews>
    <sheetView zoomScale="190" zoomScaleNormal="190" zoomScaleSheetLayoutView="100" workbookViewId="0">
      <selection activeCell="B13" sqref="B13"/>
    </sheetView>
  </sheetViews>
  <sheetFormatPr defaultColWidth="9.140625" defaultRowHeight="15"/>
  <cols>
    <col min="1" max="1" width="8.7109375" style="1" customWidth="1"/>
    <col min="2" max="2" width="41.140625" style="3" customWidth="1"/>
    <col min="3" max="3" width="13.28515625" style="14" customWidth="1"/>
    <col min="4" max="4" width="9.140625" style="3"/>
    <col min="5" max="5" width="12.140625" style="3" bestFit="1" customWidth="1"/>
    <col min="6" max="6" width="24" style="3" customWidth="1"/>
    <col min="7" max="16384" width="9.140625" style="3"/>
  </cols>
  <sheetData>
    <row r="1" spans="1:3" ht="48" customHeight="1">
      <c r="A1" s="79" t="s">
        <v>114</v>
      </c>
      <c r="B1" s="80"/>
      <c r="C1" s="81"/>
    </row>
    <row r="2" spans="1:3" ht="22.5" customHeight="1">
      <c r="A2" s="82" t="s">
        <v>2</v>
      </c>
      <c r="B2" s="83"/>
      <c r="C2" s="62" t="s">
        <v>17</v>
      </c>
    </row>
    <row r="3" spans="1:3">
      <c r="A3" s="18" t="s">
        <v>87</v>
      </c>
      <c r="B3" s="6" t="s">
        <v>126</v>
      </c>
      <c r="C3" s="19">
        <v>0.04</v>
      </c>
    </row>
    <row r="4" spans="1:3">
      <c r="A4" s="18" t="s">
        <v>88</v>
      </c>
      <c r="B4" s="6" t="s">
        <v>33</v>
      </c>
      <c r="C4" s="19">
        <v>7.1999999999999995E-2</v>
      </c>
    </row>
    <row r="5" spans="1:3">
      <c r="A5" s="18" t="s">
        <v>89</v>
      </c>
      <c r="B5" s="6" t="s">
        <v>127</v>
      </c>
      <c r="C5" s="19">
        <v>1.1299999999999999E-2</v>
      </c>
    </row>
    <row r="6" spans="1:3">
      <c r="A6" s="18" t="s">
        <v>90</v>
      </c>
      <c r="B6" s="6" t="s">
        <v>128</v>
      </c>
      <c r="C6" s="19">
        <v>1.1999999999999999E-3</v>
      </c>
    </row>
    <row r="7" spans="1:3">
      <c r="A7" s="18" t="s">
        <v>91</v>
      </c>
      <c r="B7" s="6" t="s">
        <v>129</v>
      </c>
      <c r="C7" s="19">
        <v>9.7000000000000003E-3</v>
      </c>
    </row>
    <row r="8" spans="1:3">
      <c r="A8" s="18" t="s">
        <v>130</v>
      </c>
      <c r="B8" s="6" t="s">
        <v>34</v>
      </c>
      <c r="C8" s="19">
        <v>0.05</v>
      </c>
    </row>
    <row r="9" spans="1:3">
      <c r="A9" s="18" t="s">
        <v>131</v>
      </c>
      <c r="B9" s="6" t="s">
        <v>35</v>
      </c>
      <c r="C9" s="19">
        <v>6.4999999999999997E-3</v>
      </c>
    </row>
    <row r="10" spans="1:3">
      <c r="A10" s="18" t="s">
        <v>132</v>
      </c>
      <c r="B10" s="6" t="s">
        <v>36</v>
      </c>
      <c r="C10" s="19">
        <v>0.03</v>
      </c>
    </row>
    <row r="11" spans="1:3">
      <c r="A11" s="18" t="s">
        <v>133</v>
      </c>
      <c r="B11" s="16" t="s">
        <v>136</v>
      </c>
      <c r="C11" s="19">
        <v>0</v>
      </c>
    </row>
    <row r="12" spans="1:3" s="5" customFormat="1" ht="24.75" customHeight="1" thickBot="1">
      <c r="A12" s="84" t="s">
        <v>96</v>
      </c>
      <c r="B12" s="85"/>
      <c r="C12" s="20">
        <f>(1+C3+C6+C7)*(1+C5)*(1+C4)/(1-SUM(C8:C11))-1</f>
        <v>0.24717567842364585</v>
      </c>
    </row>
  </sheetData>
  <mergeCells count="3">
    <mergeCell ref="A1:C1"/>
    <mergeCell ref="A2:B2"/>
    <mergeCell ref="A12:B12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H17"/>
  <sheetViews>
    <sheetView zoomScale="160" zoomScaleNormal="160" zoomScaleSheetLayoutView="100" workbookViewId="0">
      <selection activeCell="F6" sqref="F6"/>
    </sheetView>
  </sheetViews>
  <sheetFormatPr defaultColWidth="9.140625" defaultRowHeight="15"/>
  <cols>
    <col min="1" max="1" width="6.5703125" style="3" customWidth="1"/>
    <col min="2" max="2" width="58.85546875" style="3" customWidth="1"/>
    <col min="3" max="3" width="5.5703125" style="3" customWidth="1"/>
    <col min="4" max="4" width="9.7109375" style="13" customWidth="1"/>
    <col min="5" max="5" width="18.7109375" style="14" customWidth="1"/>
    <col min="6" max="6" width="18.42578125" style="14" customWidth="1"/>
    <col min="7" max="7" width="17" style="14" customWidth="1"/>
    <col min="8" max="8" width="15.140625" style="14" customWidth="1"/>
    <col min="9" max="9" width="9.140625" style="3"/>
    <col min="10" max="10" width="12.140625" style="3" bestFit="1" customWidth="1"/>
    <col min="11" max="11" width="24" style="3" customWidth="1"/>
    <col min="12" max="16384" width="9.140625" style="3"/>
  </cols>
  <sheetData>
    <row r="1" spans="1:8" ht="35.25" customHeight="1">
      <c r="A1" s="79" t="s">
        <v>143</v>
      </c>
      <c r="B1" s="80"/>
      <c r="C1" s="80"/>
      <c r="D1" s="80"/>
      <c r="E1" s="80"/>
      <c r="F1" s="80"/>
      <c r="G1" s="80"/>
      <c r="H1" s="81"/>
    </row>
    <row r="2" spans="1:8" ht="21.75" customHeight="1">
      <c r="A2" s="82" t="s">
        <v>2</v>
      </c>
      <c r="B2" s="83"/>
      <c r="C2" s="83" t="s">
        <v>0</v>
      </c>
      <c r="D2" s="86" t="s">
        <v>7</v>
      </c>
      <c r="E2" s="87" t="s">
        <v>99</v>
      </c>
      <c r="F2" s="87"/>
      <c r="G2" s="88" t="s">
        <v>135</v>
      </c>
      <c r="H2" s="89" t="s">
        <v>45</v>
      </c>
    </row>
    <row r="3" spans="1:8" ht="30">
      <c r="A3" s="82"/>
      <c r="B3" s="83"/>
      <c r="C3" s="83"/>
      <c r="D3" s="86"/>
      <c r="E3" s="17" t="s">
        <v>9</v>
      </c>
      <c r="F3" s="61" t="s">
        <v>37</v>
      </c>
      <c r="G3" s="88"/>
      <c r="H3" s="89"/>
    </row>
    <row r="4" spans="1:8" ht="12.75" customHeight="1">
      <c r="A4" s="21" t="s">
        <v>1</v>
      </c>
      <c r="B4" s="10" t="s">
        <v>97</v>
      </c>
      <c r="C4" s="10"/>
      <c r="D4" s="10"/>
      <c r="E4" s="11"/>
      <c r="F4" s="11"/>
      <c r="G4" s="11"/>
      <c r="H4" s="31"/>
    </row>
    <row r="5" spans="1:8" s="12" customFormat="1">
      <c r="A5" s="22" t="s">
        <v>139</v>
      </c>
      <c r="B5" s="6" t="s">
        <v>122</v>
      </c>
      <c r="C5" s="70" t="s">
        <v>3</v>
      </c>
      <c r="D5" s="71">
        <v>2</v>
      </c>
      <c r="E5" s="72">
        <v>2098.8000000000002</v>
      </c>
      <c r="F5" s="72">
        <f>E5*0.3</f>
        <v>629.64</v>
      </c>
      <c r="G5" s="72">
        <f>SUM(E5:F5)*(1+PERCENTUAL_ENCARGOS)</f>
        <v>4836.7328723999999</v>
      </c>
      <c r="H5" s="73">
        <f t="shared" ref="H5:H6" si="0">G5*D5</f>
        <v>9673.4657447999998</v>
      </c>
    </row>
    <row r="6" spans="1:8" s="12" customFormat="1" ht="45">
      <c r="A6" s="22" t="s">
        <v>8</v>
      </c>
      <c r="B6" s="6" t="s">
        <v>141</v>
      </c>
      <c r="C6" s="70" t="s">
        <v>3</v>
      </c>
      <c r="D6" s="71">
        <v>2</v>
      </c>
      <c r="E6" s="72">
        <v>2956.8</v>
      </c>
      <c r="F6" s="72">
        <f>E6*0.3</f>
        <v>887.04000000000008</v>
      </c>
      <c r="G6" s="72">
        <f>SUM(E6:F6)*(1+PERCENTUAL_ENCARGOS)</f>
        <v>6814.0136063999998</v>
      </c>
      <c r="H6" s="73">
        <f t="shared" si="0"/>
        <v>13628.0272128</v>
      </c>
    </row>
    <row r="7" spans="1:8" s="12" customFormat="1" ht="30">
      <c r="A7" s="22" t="s">
        <v>123</v>
      </c>
      <c r="B7" s="6" t="s">
        <v>142</v>
      </c>
      <c r="C7" s="70" t="s">
        <v>140</v>
      </c>
      <c r="D7" s="71">
        <v>20</v>
      </c>
      <c r="E7" s="72">
        <f xml:space="preserve"> 13.44*1.5</f>
        <v>20.16</v>
      </c>
      <c r="F7" s="72">
        <f>E7*0.3</f>
        <v>6.048</v>
      </c>
      <c r="G7" s="72">
        <f>SUM(E7:F7)*(1+PERCENTUAL_ENCARGOS)</f>
        <v>46.459183679999995</v>
      </c>
      <c r="H7" s="73">
        <f>D7*G7</f>
        <v>929.18367359999991</v>
      </c>
    </row>
    <row r="8" spans="1:8" ht="12.75" customHeight="1">
      <c r="A8" s="21" t="s">
        <v>4</v>
      </c>
      <c r="B8" s="10" t="s">
        <v>98</v>
      </c>
      <c r="C8" s="10"/>
      <c r="D8" s="10"/>
      <c r="E8" s="51"/>
      <c r="F8" s="51"/>
      <c r="G8" s="51"/>
      <c r="H8" s="52"/>
    </row>
    <row r="9" spans="1:8" ht="12.75" customHeight="1">
      <c r="A9" s="32" t="s">
        <v>5</v>
      </c>
      <c r="B9" s="6" t="s">
        <v>116</v>
      </c>
      <c r="C9" s="4" t="s">
        <v>3</v>
      </c>
      <c r="D9" s="15">
        <f>SUM(QTD_MO)</f>
        <v>4</v>
      </c>
      <c r="E9" s="50" t="s">
        <v>50</v>
      </c>
      <c r="F9" s="53" t="s">
        <v>50</v>
      </c>
      <c r="G9" s="54">
        <v>192</v>
      </c>
      <c r="H9" s="55">
        <f>D9*G9</f>
        <v>768</v>
      </c>
    </row>
    <row r="10" spans="1:8">
      <c r="A10" s="32" t="s">
        <v>6</v>
      </c>
      <c r="B10" s="6" t="s">
        <v>115</v>
      </c>
      <c r="C10" s="4" t="s">
        <v>3</v>
      </c>
      <c r="D10" s="15">
        <f>SUM(QTD_MO)*22+4*4</f>
        <v>104</v>
      </c>
      <c r="E10" s="50" t="s">
        <v>50</v>
      </c>
      <c r="F10" s="53" t="s">
        <v>50</v>
      </c>
      <c r="G10" s="54">
        <v>30</v>
      </c>
      <c r="H10" s="55">
        <f>D10*G10</f>
        <v>3120</v>
      </c>
    </row>
    <row r="11" spans="1:8" ht="12.75" customHeight="1">
      <c r="A11" s="32" t="s">
        <v>111</v>
      </c>
      <c r="B11" s="6" t="s">
        <v>42</v>
      </c>
      <c r="C11" s="4" t="s">
        <v>3</v>
      </c>
      <c r="D11" s="15">
        <f>SUM(QTD_MO)*22*2</f>
        <v>176</v>
      </c>
      <c r="E11" s="50" t="s">
        <v>50</v>
      </c>
      <c r="F11" s="53" t="s">
        <v>50</v>
      </c>
      <c r="G11" s="54">
        <v>4.5</v>
      </c>
      <c r="H11" s="55">
        <f>D11*G11</f>
        <v>792</v>
      </c>
    </row>
    <row r="12" spans="1:8" ht="12.75" customHeight="1">
      <c r="A12" s="32" t="s">
        <v>112</v>
      </c>
      <c r="B12" s="6" t="s">
        <v>113</v>
      </c>
      <c r="C12" s="4" t="s">
        <v>3</v>
      </c>
      <c r="D12" s="15">
        <f>SUM(QTD_MO)*22*2</f>
        <v>176</v>
      </c>
      <c r="E12" s="50" t="s">
        <v>50</v>
      </c>
      <c r="F12" s="53" t="s">
        <v>50</v>
      </c>
      <c r="G12" s="54" t="s">
        <v>50</v>
      </c>
      <c r="H12" s="56">
        <f>SUMPRODUCT(QTD_MO,E5:E6)*-0.06</f>
        <v>-606.67200000000003</v>
      </c>
    </row>
    <row r="13" spans="1:8" s="5" customFormat="1" ht="26.25" customHeight="1" thickBot="1">
      <c r="A13" s="84" t="s">
        <v>95</v>
      </c>
      <c r="B13" s="85"/>
      <c r="C13" s="85"/>
      <c r="D13" s="85"/>
      <c r="E13" s="85"/>
      <c r="F13" s="85"/>
      <c r="G13" s="85"/>
      <c r="H13" s="57">
        <f>SUM(H5:H12)</f>
        <v>28304.004631200001</v>
      </c>
    </row>
    <row r="17" spans="2:4">
      <c r="B17"/>
      <c r="C17"/>
      <c r="D17" s="69"/>
    </row>
  </sheetData>
  <sortState xmlns:xlrd2="http://schemas.microsoft.com/office/spreadsheetml/2017/richdata2" ref="B21:I23">
    <sortCondition ref="B21:B23"/>
  </sortState>
  <mergeCells count="8">
    <mergeCell ref="A13:G13"/>
    <mergeCell ref="A1:H1"/>
    <mergeCell ref="A2:B3"/>
    <mergeCell ref="C2:C3"/>
    <mergeCell ref="D2:D3"/>
    <mergeCell ref="E2:F2"/>
    <mergeCell ref="G2:G3"/>
    <mergeCell ref="H2:H3"/>
  </mergeCells>
  <printOptions horizontalCentered="1"/>
  <pageMargins left="0.51181102362204722" right="0.51181102362204722" top="1.1811023622047245" bottom="0.78740157480314965" header="0.31496062992125984" footer="0.31496062992125984"/>
  <pageSetup paperSize="9" scale="90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C32"/>
  <sheetViews>
    <sheetView view="pageBreakPreview" zoomScaleNormal="100" zoomScaleSheetLayoutView="100" workbookViewId="0">
      <selection activeCell="C4" sqref="C4"/>
    </sheetView>
  </sheetViews>
  <sheetFormatPr defaultColWidth="9.140625" defaultRowHeight="15"/>
  <cols>
    <col min="1" max="1" width="6.5703125" style="1" customWidth="1"/>
    <col min="2" max="2" width="71.140625" style="3" customWidth="1"/>
    <col min="3" max="3" width="12.85546875" style="28" bestFit="1" customWidth="1"/>
    <col min="4" max="4" width="9.140625" style="3"/>
    <col min="5" max="5" width="12.140625" style="3" bestFit="1" customWidth="1"/>
    <col min="6" max="6" width="24" style="3" customWidth="1"/>
    <col min="7" max="16384" width="9.140625" style="3"/>
  </cols>
  <sheetData>
    <row r="1" spans="1:3" ht="31.5" customHeight="1">
      <c r="A1" s="79" t="s">
        <v>134</v>
      </c>
      <c r="B1" s="80"/>
      <c r="C1" s="81"/>
    </row>
    <row r="2" spans="1:3" ht="15" customHeight="1">
      <c r="A2" s="33" t="s">
        <v>53</v>
      </c>
      <c r="B2" s="34" t="s">
        <v>2</v>
      </c>
      <c r="C2" s="24" t="s">
        <v>17</v>
      </c>
    </row>
    <row r="3" spans="1:3">
      <c r="A3" s="21"/>
      <c r="B3" s="2" t="s">
        <v>12</v>
      </c>
      <c r="C3" s="25">
        <f>SUM(C4:C11)</f>
        <v>0.39800000000000008</v>
      </c>
    </row>
    <row r="4" spans="1:3" s="12" customFormat="1">
      <c r="A4" s="22" t="s">
        <v>18</v>
      </c>
      <c r="B4" s="6" t="s">
        <v>137</v>
      </c>
      <c r="C4" s="29">
        <v>0.2</v>
      </c>
    </row>
    <row r="5" spans="1:3" s="12" customFormat="1">
      <c r="A5" s="22" t="s">
        <v>19</v>
      </c>
      <c r="B5" s="6" t="s">
        <v>73</v>
      </c>
      <c r="C5" s="29">
        <v>0.08</v>
      </c>
    </row>
    <row r="6" spans="1:3" s="12" customFormat="1">
      <c r="A6" s="22" t="s">
        <v>20</v>
      </c>
      <c r="B6" s="6" t="s">
        <v>75</v>
      </c>
      <c r="C6" s="29">
        <v>1.4999999999999999E-2</v>
      </c>
    </row>
    <row r="7" spans="1:3" s="12" customFormat="1">
      <c r="A7" s="22" t="s">
        <v>21</v>
      </c>
      <c r="B7" s="6" t="s">
        <v>74</v>
      </c>
      <c r="C7" s="29">
        <v>0.01</v>
      </c>
    </row>
    <row r="8" spans="1:3" s="12" customFormat="1">
      <c r="A8" s="22" t="s">
        <v>22</v>
      </c>
      <c r="B8" s="6" t="s">
        <v>27</v>
      </c>
      <c r="C8" s="29">
        <v>2E-3</v>
      </c>
    </row>
    <row r="9" spans="1:3" s="12" customFormat="1">
      <c r="A9" s="22" t="s">
        <v>23</v>
      </c>
      <c r="B9" s="6" t="s">
        <v>26</v>
      </c>
      <c r="C9" s="29">
        <v>6.0000000000000001E-3</v>
      </c>
    </row>
    <row r="10" spans="1:3" s="12" customFormat="1">
      <c r="A10" s="22" t="s">
        <v>24</v>
      </c>
      <c r="B10" s="6" t="s">
        <v>56</v>
      </c>
      <c r="C10" s="29">
        <v>2.5000000000000001E-2</v>
      </c>
    </row>
    <row r="11" spans="1:3" s="12" customFormat="1">
      <c r="A11" s="22" t="s">
        <v>25</v>
      </c>
      <c r="B11" s="6" t="s">
        <v>76</v>
      </c>
      <c r="C11" s="29">
        <v>0.06</v>
      </c>
    </row>
    <row r="12" spans="1:3" s="12" customFormat="1">
      <c r="A12" s="21"/>
      <c r="B12" s="2" t="s">
        <v>13</v>
      </c>
      <c r="C12" s="25">
        <f>SUM(C13:C20)</f>
        <v>0.23482</v>
      </c>
    </row>
    <row r="13" spans="1:3" s="12" customFormat="1">
      <c r="A13" s="22" t="s">
        <v>62</v>
      </c>
      <c r="B13" s="6" t="s">
        <v>30</v>
      </c>
      <c r="C13" s="29">
        <v>8.3330000000000001E-2</v>
      </c>
    </row>
    <row r="14" spans="1:3" s="12" customFormat="1">
      <c r="A14" s="22" t="s">
        <v>63</v>
      </c>
      <c r="B14" s="6" t="s">
        <v>77</v>
      </c>
      <c r="C14" s="29">
        <v>0.11111</v>
      </c>
    </row>
    <row r="15" spans="1:3" s="12" customFormat="1">
      <c r="A15" s="22" t="s">
        <v>64</v>
      </c>
      <c r="B15" s="6" t="s">
        <v>29</v>
      </c>
      <c r="C15" s="29">
        <v>1.9439999999999999E-2</v>
      </c>
    </row>
    <row r="16" spans="1:3" s="12" customFormat="1">
      <c r="A16" s="22" t="s">
        <v>65</v>
      </c>
      <c r="B16" s="6" t="s">
        <v>80</v>
      </c>
      <c r="C16" s="29">
        <v>1.389E-2</v>
      </c>
    </row>
    <row r="17" spans="1:3" s="12" customFormat="1">
      <c r="A17" s="22" t="s">
        <v>66</v>
      </c>
      <c r="B17" s="6" t="s">
        <v>78</v>
      </c>
      <c r="C17" s="29">
        <v>3.3300000000000001E-3</v>
      </c>
    </row>
    <row r="18" spans="1:3" s="12" customFormat="1">
      <c r="A18" s="22" t="s">
        <v>67</v>
      </c>
      <c r="B18" s="6" t="s">
        <v>28</v>
      </c>
      <c r="C18" s="29">
        <v>2.7699999999999999E-3</v>
      </c>
    </row>
    <row r="19" spans="1:3" s="12" customFormat="1">
      <c r="A19" s="22" t="s">
        <v>68</v>
      </c>
      <c r="B19" s="6" t="s">
        <v>79</v>
      </c>
      <c r="C19" s="29">
        <v>7.3999999999999999E-4</v>
      </c>
    </row>
    <row r="20" spans="1:3" s="12" customFormat="1">
      <c r="A20" s="22" t="s">
        <v>69</v>
      </c>
      <c r="B20" s="6" t="s">
        <v>81</v>
      </c>
      <c r="C20" s="29">
        <v>2.1000000000000001E-4</v>
      </c>
    </row>
    <row r="21" spans="1:3" s="12" customFormat="1">
      <c r="A21" s="21"/>
      <c r="B21" s="2" t="s">
        <v>14</v>
      </c>
      <c r="C21" s="25">
        <f>SUM(C22:C25)</f>
        <v>4.5839999999999999E-2</v>
      </c>
    </row>
    <row r="22" spans="1:3" s="12" customFormat="1">
      <c r="A22" s="22" t="s">
        <v>58</v>
      </c>
      <c r="B22" s="6" t="s">
        <v>31</v>
      </c>
      <c r="C22" s="29">
        <v>4.1700000000000001E-3</v>
      </c>
    </row>
    <row r="23" spans="1:3" s="12" customFormat="1">
      <c r="A23" s="22" t="s">
        <v>59</v>
      </c>
      <c r="B23" s="6" t="s">
        <v>32</v>
      </c>
      <c r="C23" s="29">
        <v>1.67E-3</v>
      </c>
    </row>
    <row r="24" spans="1:3" s="12" customFormat="1">
      <c r="A24" s="22" t="s">
        <v>60</v>
      </c>
      <c r="B24" s="6" t="s">
        <v>82</v>
      </c>
      <c r="C24" s="29">
        <v>3.2000000000000001E-2</v>
      </c>
    </row>
    <row r="25" spans="1:3" s="12" customFormat="1">
      <c r="A25" s="22" t="s">
        <v>61</v>
      </c>
      <c r="B25" s="6" t="s">
        <v>83</v>
      </c>
      <c r="C25" s="29">
        <v>8.0000000000000002E-3</v>
      </c>
    </row>
    <row r="26" spans="1:3" s="12" customFormat="1">
      <c r="A26" s="21"/>
      <c r="B26" s="2" t="s">
        <v>15</v>
      </c>
      <c r="C26" s="25">
        <f>SUM(C27:C27)</f>
        <v>9.3460000000000001E-2</v>
      </c>
    </row>
    <row r="27" spans="1:3" s="12" customFormat="1">
      <c r="A27" s="22" t="s">
        <v>70</v>
      </c>
      <c r="B27" s="6" t="s">
        <v>84</v>
      </c>
      <c r="C27" s="29">
        <v>9.3460000000000001E-2</v>
      </c>
    </row>
    <row r="28" spans="1:3" s="12" customFormat="1">
      <c r="A28" s="21"/>
      <c r="B28" s="2" t="s">
        <v>16</v>
      </c>
      <c r="C28" s="25">
        <f>SUM(C29:C30)</f>
        <v>5.9000000000000003E-4</v>
      </c>
    </row>
    <row r="29" spans="1:3" s="12" customFormat="1">
      <c r="A29" s="22" t="s">
        <v>71</v>
      </c>
      <c r="B29" s="6" t="s">
        <v>85</v>
      </c>
      <c r="C29" s="29">
        <v>3.3E-4</v>
      </c>
    </row>
    <row r="30" spans="1:3" s="12" customFormat="1" ht="30">
      <c r="A30" s="22" t="s">
        <v>72</v>
      </c>
      <c r="B30" s="6" t="s">
        <v>86</v>
      </c>
      <c r="C30" s="29">
        <v>2.5999999999999998E-4</v>
      </c>
    </row>
    <row r="31" spans="1:3" s="12" customFormat="1">
      <c r="A31" s="23"/>
      <c r="B31" s="16"/>
      <c r="C31" s="26"/>
    </row>
    <row r="32" spans="1:3" s="5" customFormat="1" ht="24.75" customHeight="1" thickBot="1">
      <c r="A32" s="84" t="s">
        <v>104</v>
      </c>
      <c r="B32" s="85"/>
      <c r="C32" s="27">
        <f>C3+C12+C21+C26+C28</f>
        <v>0.77271000000000001</v>
      </c>
    </row>
  </sheetData>
  <mergeCells count="2">
    <mergeCell ref="A1:C1"/>
    <mergeCell ref="A32:B32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249977111117893"/>
    <pageSetUpPr fitToPage="1"/>
  </sheetPr>
  <dimension ref="A1:I12"/>
  <sheetViews>
    <sheetView view="pageBreakPreview" zoomScaleNormal="100" zoomScaleSheetLayoutView="100" workbookViewId="0">
      <selection activeCell="C24" sqref="C24"/>
    </sheetView>
  </sheetViews>
  <sheetFormatPr defaultColWidth="9.140625" defaultRowHeight="15"/>
  <cols>
    <col min="1" max="1" width="6.5703125" style="3" customWidth="1"/>
    <col min="2" max="2" width="78" style="3" customWidth="1"/>
    <col min="3" max="3" width="5.5703125" style="3" customWidth="1"/>
    <col min="4" max="4" width="9.7109375" style="13" customWidth="1"/>
    <col min="5" max="5" width="17" style="14" customWidth="1"/>
    <col min="6" max="6" width="17.7109375" style="14" customWidth="1"/>
    <col min="7" max="7" width="9.140625" style="3"/>
    <col min="8" max="8" width="12.140625" style="3" bestFit="1" customWidth="1"/>
    <col min="9" max="9" width="24" style="3" customWidth="1"/>
    <col min="10" max="16384" width="9.140625" style="3"/>
  </cols>
  <sheetData>
    <row r="1" spans="1:9" ht="35.25" customHeight="1">
      <c r="A1" s="79" t="s">
        <v>105</v>
      </c>
      <c r="B1" s="80"/>
      <c r="C1" s="80"/>
      <c r="D1" s="80"/>
      <c r="E1" s="80"/>
      <c r="F1" s="81"/>
    </row>
    <row r="2" spans="1:9" ht="21.75" customHeight="1">
      <c r="A2" s="82" t="s">
        <v>2</v>
      </c>
      <c r="B2" s="83"/>
      <c r="C2" s="83" t="s">
        <v>0</v>
      </c>
      <c r="D2" s="86" t="s">
        <v>7</v>
      </c>
      <c r="E2" s="88" t="s">
        <v>10</v>
      </c>
      <c r="F2" s="89" t="s">
        <v>106</v>
      </c>
    </row>
    <row r="3" spans="1:9">
      <c r="A3" s="82"/>
      <c r="B3" s="83"/>
      <c r="C3" s="83"/>
      <c r="D3" s="86"/>
      <c r="E3" s="88"/>
      <c r="F3" s="89"/>
    </row>
    <row r="4" spans="1:9">
      <c r="A4" s="21" t="s">
        <v>100</v>
      </c>
      <c r="B4" s="10" t="s">
        <v>121</v>
      </c>
      <c r="C4" s="10"/>
      <c r="D4" s="10"/>
      <c r="E4" s="11"/>
      <c r="F4" s="31"/>
    </row>
    <row r="5" spans="1:9" ht="45">
      <c r="A5" s="32" t="s">
        <v>101</v>
      </c>
      <c r="B5" s="36" t="s">
        <v>107</v>
      </c>
      <c r="C5" s="4" t="s">
        <v>3</v>
      </c>
      <c r="D5" s="38">
        <f>SUM('Mão de obra'!QTD_MO)</f>
        <v>4</v>
      </c>
      <c r="E5" s="54">
        <f>28.5+55+65+20+81+9+40+120</f>
        <v>418.5</v>
      </c>
      <c r="F5" s="55">
        <f>E5*D5</f>
        <v>1674</v>
      </c>
      <c r="H5" s="44"/>
    </row>
    <row r="6" spans="1:9" ht="45">
      <c r="A6" s="32" t="s">
        <v>102</v>
      </c>
      <c r="B6" s="36" t="s">
        <v>108</v>
      </c>
      <c r="C6" s="4" t="s">
        <v>3</v>
      </c>
      <c r="D6" s="38">
        <f>SUM('Mão de obra'!QTD_MO)</f>
        <v>4</v>
      </c>
      <c r="E6" s="54">
        <f>28.5+55+65+20+81+9+40+120</f>
        <v>418.5</v>
      </c>
      <c r="F6" s="55">
        <f>E6*D6</f>
        <v>1674</v>
      </c>
      <c r="H6"/>
    </row>
    <row r="7" spans="1:9" ht="45">
      <c r="A7" s="32" t="s">
        <v>103</v>
      </c>
      <c r="B7" s="36" t="s">
        <v>138</v>
      </c>
      <c r="C7" s="37" t="s">
        <v>3</v>
      </c>
      <c r="D7" s="38">
        <v>1</v>
      </c>
      <c r="E7" s="54">
        <f>1500+800+500+1200+600+600+500</f>
        <v>5700</v>
      </c>
      <c r="F7" s="55">
        <f>E7*D7</f>
        <v>5700</v>
      </c>
      <c r="H7"/>
    </row>
    <row r="8" spans="1:9" s="5" customFormat="1" ht="26.25" customHeight="1" thickBot="1">
      <c r="A8" s="84" t="s">
        <v>57</v>
      </c>
      <c r="B8" s="85"/>
      <c r="C8" s="85"/>
      <c r="D8" s="85"/>
      <c r="E8" s="85"/>
      <c r="F8" s="57">
        <f>SUM(F5:F7)</f>
        <v>9048</v>
      </c>
      <c r="H8" s="43"/>
      <c r="I8" s="45"/>
    </row>
    <row r="9" spans="1:9">
      <c r="H9"/>
      <c r="I9"/>
    </row>
    <row r="10" spans="1:9">
      <c r="H10"/>
    </row>
    <row r="11" spans="1:9">
      <c r="H11"/>
      <c r="I11"/>
    </row>
    <row r="12" spans="1:9">
      <c r="H12"/>
    </row>
  </sheetData>
  <sortState xmlns:xlrd2="http://schemas.microsoft.com/office/spreadsheetml/2017/richdata2" ref="B5:F7">
    <sortCondition ref="B5:B7"/>
  </sortState>
  <mergeCells count="7">
    <mergeCell ref="A1:F1"/>
    <mergeCell ref="A8:E8"/>
    <mergeCell ref="F2:F3"/>
    <mergeCell ref="E2:E3"/>
    <mergeCell ref="A2:B3"/>
    <mergeCell ref="C2:C3"/>
    <mergeCell ref="D2:D3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I7"/>
  <sheetViews>
    <sheetView view="pageBreakPreview" zoomScale="130" zoomScaleNormal="100" zoomScaleSheetLayoutView="130" workbookViewId="0">
      <selection activeCell="D16" sqref="D16"/>
    </sheetView>
  </sheetViews>
  <sheetFormatPr defaultColWidth="9.140625" defaultRowHeight="15"/>
  <cols>
    <col min="1" max="1" width="6.5703125" style="3" customWidth="1"/>
    <col min="2" max="2" width="68.28515625" style="3" customWidth="1"/>
    <col min="3" max="3" width="5.5703125" style="3" customWidth="1"/>
    <col min="4" max="4" width="16.42578125" style="13" customWidth="1"/>
    <col min="5" max="7" width="17.28515625" style="13" hidden="1" customWidth="1"/>
    <col min="8" max="8" width="16.28515625" style="14" customWidth="1"/>
    <col min="9" max="9" width="17.85546875" style="14" customWidth="1"/>
    <col min="10" max="10" width="9.140625" style="3"/>
    <col min="11" max="11" width="12.140625" style="3" bestFit="1" customWidth="1"/>
    <col min="12" max="12" width="24" style="3" customWidth="1"/>
    <col min="13" max="16384" width="9.140625" style="3"/>
  </cols>
  <sheetData>
    <row r="1" spans="1:9" ht="18.75">
      <c r="A1" s="92" t="s">
        <v>92</v>
      </c>
      <c r="B1" s="93"/>
      <c r="C1" s="93"/>
      <c r="D1" s="93"/>
      <c r="E1" s="93"/>
      <c r="F1" s="93"/>
      <c r="G1" s="93"/>
      <c r="H1" s="93"/>
      <c r="I1" s="94"/>
    </row>
    <row r="2" spans="1:9" ht="45">
      <c r="A2" s="82" t="s">
        <v>2</v>
      </c>
      <c r="B2" s="83"/>
      <c r="C2" s="34" t="s">
        <v>0</v>
      </c>
      <c r="D2" s="59" t="s">
        <v>119</v>
      </c>
      <c r="E2" s="7" t="s">
        <v>38</v>
      </c>
      <c r="F2" s="8" t="s">
        <v>39</v>
      </c>
      <c r="G2" s="9" t="s">
        <v>40</v>
      </c>
      <c r="H2" s="60" t="s">
        <v>41</v>
      </c>
      <c r="I2" s="62" t="s">
        <v>120</v>
      </c>
    </row>
    <row r="3" spans="1:9">
      <c r="A3" s="21" t="s">
        <v>46</v>
      </c>
      <c r="B3" s="10" t="s">
        <v>125</v>
      </c>
      <c r="C3" s="10"/>
      <c r="D3" s="10"/>
      <c r="E3" s="10"/>
      <c r="F3" s="10"/>
      <c r="G3" s="10"/>
      <c r="H3" s="11"/>
      <c r="I3" s="67"/>
    </row>
    <row r="4" spans="1:9">
      <c r="A4" s="30" t="s">
        <v>47</v>
      </c>
      <c r="B4" s="6" t="s">
        <v>124</v>
      </c>
      <c r="C4" s="4" t="s">
        <v>3</v>
      </c>
      <c r="D4" s="15">
        <v>1</v>
      </c>
      <c r="E4" s="58">
        <v>694.81744500000002</v>
      </c>
      <c r="F4" s="58"/>
      <c r="G4" s="58"/>
      <c r="H4" s="48">
        <v>254.59</v>
      </c>
      <c r="I4" s="49">
        <f>H4*D4</f>
        <v>254.59</v>
      </c>
    </row>
    <row r="5" spans="1:9">
      <c r="A5" s="21" t="s">
        <v>48</v>
      </c>
      <c r="B5" s="10" t="s">
        <v>43</v>
      </c>
      <c r="C5" s="10"/>
      <c r="D5" s="10"/>
      <c r="E5" s="10"/>
      <c r="F5" s="10"/>
      <c r="G5" s="10"/>
      <c r="H5" s="11"/>
      <c r="I5" s="67"/>
    </row>
    <row r="6" spans="1:9" ht="30">
      <c r="A6" s="30" t="s">
        <v>49</v>
      </c>
      <c r="B6" s="6" t="s">
        <v>55</v>
      </c>
      <c r="C6" s="4" t="s">
        <v>44</v>
      </c>
      <c r="D6" s="15">
        <f>SUM('Mão de obra'!QTD_MO)*3</f>
        <v>12</v>
      </c>
      <c r="E6" s="58">
        <f>51+24.9</f>
        <v>75.900000000000006</v>
      </c>
      <c r="F6" s="58"/>
      <c r="G6" s="58"/>
      <c r="H6" s="48">
        <v>180</v>
      </c>
      <c r="I6" s="49">
        <f>H6*D6</f>
        <v>2160</v>
      </c>
    </row>
    <row r="7" spans="1:9" s="5" customFormat="1" ht="16.5" thickBot="1">
      <c r="A7" s="90" t="s">
        <v>57</v>
      </c>
      <c r="B7" s="91"/>
      <c r="C7" s="91"/>
      <c r="D7" s="91"/>
      <c r="E7" s="91"/>
      <c r="F7" s="91"/>
      <c r="G7" s="91"/>
      <c r="H7" s="91"/>
      <c r="I7" s="68">
        <f>SUM(I3:I6)</f>
        <v>2414.59</v>
      </c>
    </row>
  </sheetData>
  <sortState xmlns:xlrd2="http://schemas.microsoft.com/office/spreadsheetml/2017/richdata2" ref="B5:I24">
    <sortCondition ref="B5:B24"/>
  </sortState>
  <mergeCells count="3">
    <mergeCell ref="A2:B2"/>
    <mergeCell ref="A7:H7"/>
    <mergeCell ref="A1:I1"/>
  </mergeCells>
  <printOptions horizontalCentered="1"/>
  <pageMargins left="0.51181102362204722" right="0.51181102362204722" top="1.1811023622047245" bottom="0.78740157480314965" header="0.31496062992125984" footer="0.31496062992125984"/>
  <pageSetup paperSize="9" scale="70" fitToHeight="0" orientation="portrait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18</vt:i4>
      </vt:variant>
    </vt:vector>
  </HeadingPairs>
  <TitlesOfParts>
    <vt:vector size="24" baseType="lpstr">
      <vt:lpstr>RESUMO GERAL</vt:lpstr>
      <vt:lpstr>LDI</vt:lpstr>
      <vt:lpstr>Mão de obra</vt:lpstr>
      <vt:lpstr>Encargos Sociais</vt:lpstr>
      <vt:lpstr>Segurança Trabalho</vt:lpstr>
      <vt:lpstr>EPIs e Uniformes</vt:lpstr>
      <vt:lpstr>AC</vt:lpstr>
      <vt:lpstr>'Encargos Sociais'!Area_de_impressao</vt:lpstr>
      <vt:lpstr>'EPIs e Uniformes'!Area_de_impressao</vt:lpstr>
      <vt:lpstr>LDI!Area_de_impressao</vt:lpstr>
      <vt:lpstr>'Mão de obra'!Area_de_impressao</vt:lpstr>
      <vt:lpstr>'RESUMO GERAL'!Area_de_impressao</vt:lpstr>
      <vt:lpstr>'Segurança Trabalho'!Area_de_impressao</vt:lpstr>
      <vt:lpstr>DF</vt:lpstr>
      <vt:lpstr>IMPOSTOS</vt:lpstr>
      <vt:lpstr>LUCRO</vt:lpstr>
      <vt:lpstr>PERCENTUAL_ENCARGOS</vt:lpstr>
      <vt:lpstr>'Mão de obra'!QTD_MO</vt:lpstr>
      <vt:lpstr>RISCO</vt:lpstr>
      <vt:lpstr>S</vt:lpstr>
      <vt:lpstr>TAXA_LDI</vt:lpstr>
      <vt:lpstr>VALOR_TOTAL_EXAMES_MENSAL_MO</vt:lpstr>
      <vt:lpstr>'Mão de obra'!VALOR_TOTAL_MENSAL_MO</vt:lpstr>
      <vt:lpstr>VALOR_TOTAL_MENSAL_MO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Mota Emiliano</dc:creator>
  <cp:lastModifiedBy>Pedro Henrique Mota Emiliano</cp:lastModifiedBy>
  <cp:lastPrinted>2023-01-12T19:35:15Z</cp:lastPrinted>
  <dcterms:created xsi:type="dcterms:W3CDTF">2013-04-26T13:32:04Z</dcterms:created>
  <dcterms:modified xsi:type="dcterms:W3CDTF">2023-01-16T18:05:04Z</dcterms:modified>
</cp:coreProperties>
</file>